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-PC\servidor arquivos\MADALENA\PREGÃO\PREGÃO 2019\08-2019 limpeza urbana\"/>
    </mc:Choice>
  </mc:AlternateContent>
  <bookViews>
    <workbookView xWindow="0" yWindow="0" windowWidth="24000" windowHeight="9735" tabRatio="894" activeTab="2"/>
  </bookViews>
  <sheets>
    <sheet name="BDI" sheetId="26" r:id="rId1"/>
    <sheet name="CURVA " sheetId="28" r:id="rId2"/>
    <sheet name="INDICE" sheetId="14" r:id="rId3"/>
    <sheet name="VARRICAO" sheetId="13" r:id="rId4"/>
    <sheet name="COLETA DE VARRICAO" sheetId="10" r:id="rId5"/>
    <sheet name="COLETA RSU" sheetId="6" r:id="rId6"/>
    <sheet name="CAPINA E ROCAGEM" sheetId="9" r:id="rId7"/>
    <sheet name="PINTURA DE MEIO FIO" sheetId="17" r:id="rId8"/>
    <sheet name="COLETA ENTULHOS" sheetId="20" r:id="rId9"/>
    <sheet name="LEV VARRICAO" sheetId="23" r:id="rId10"/>
    <sheet name="LEV COLETA RSU" sheetId="24" r:id="rId11"/>
    <sheet name="SALÁRIOS" sheetId="25" r:id="rId12"/>
    <sheet name="ENCARGOS SOCIAIS" sheetId="27" r:id="rId13"/>
  </sheets>
  <externalReferences>
    <externalReference r:id="rId14"/>
  </externalReferences>
  <definedNames>
    <definedName name="aa" localSheetId="1">#REF!</definedName>
    <definedName name="aa">#REF!</definedName>
    <definedName name="AB" localSheetId="1">#REF!</definedName>
    <definedName name="AB">#REF!</definedName>
    <definedName name="_xlnm.Print_Area" localSheetId="0">BDI!$A$1:$J$31</definedName>
    <definedName name="_xlnm.Print_Area" localSheetId="6">'CAPINA E ROCAGEM'!$A$1:$E$39</definedName>
    <definedName name="_xlnm.Print_Area" localSheetId="4">'COLETA DE VARRICAO'!$A$1:$E$149</definedName>
    <definedName name="_xlnm.Print_Area" localSheetId="8">'COLETA ENTULHOS'!$A$1:$E$150</definedName>
    <definedName name="_xlnm.Print_Area" localSheetId="5">'COLETA RSU'!$A$1:$E$147</definedName>
    <definedName name="_xlnm.Print_Area" localSheetId="1">'CURVA '!$A$1:$G$22</definedName>
    <definedName name="_xlnm.Print_Area" localSheetId="12">'ENCARGOS SOCIAIS'!$A$1:$C$42</definedName>
    <definedName name="_xlnm.Print_Area" localSheetId="2">INDICE!$A$1:$G$13</definedName>
    <definedName name="_xlnm.Print_Area" localSheetId="10">'LEV COLETA RSU'!$A$1:$D$476</definedName>
    <definedName name="_xlnm.Print_Area" localSheetId="9">'LEV VARRICAO'!$A$1:$D$335</definedName>
    <definedName name="_xlnm.Print_Area" localSheetId="7">'PINTURA DE MEIO FIO'!$A$1:$E$32</definedName>
    <definedName name="_xlnm.Print_Area" localSheetId="11">SALÁRIOS!$A$1:$B$43</definedName>
    <definedName name="_xlnm.Print_Area" localSheetId="3">VARRICAO!$A$1:$E$130</definedName>
    <definedName name="_xlnm.Database" localSheetId="1">#REF!</definedName>
    <definedName name="_xlnm.Database">#REF!</definedName>
    <definedName name="BDI">BDI!$F$15</definedName>
    <definedName name="desagio" localSheetId="1">#REF!</definedName>
    <definedName name="desagio">#REF!</definedName>
    <definedName name="DTF" localSheetId="1">#REF!</definedName>
    <definedName name="DTF">#REF!</definedName>
    <definedName name="DTI" localSheetId="1">#REF!</definedName>
    <definedName name="DTI">#REF!</definedName>
    <definedName name="Excel_BuiltIn_Print_Titles_2" localSheetId="1">#REF!</definedName>
    <definedName name="Excel_BuiltIn_Print_Titles_2">#REF!</definedName>
    <definedName name="ir" localSheetId="1">#REF!</definedName>
    <definedName name="ir">#REF!</definedName>
    <definedName name="Mecanica" localSheetId="1">#REF!</definedName>
    <definedName name="Mecanica">#REF!</definedName>
    <definedName name="NOIN" localSheetId="1">#REF!</definedName>
    <definedName name="NOIN">#REF!</definedName>
    <definedName name="PAR" localSheetId="1">#REF!</definedName>
    <definedName name="PAR">#REF!</definedName>
    <definedName name="pp" localSheetId="1">#REF!</definedName>
    <definedName name="pp">#REF!</definedName>
    <definedName name="PPUMO" localSheetId="1">'[1]Orçamento Básico'!#REF!</definedName>
    <definedName name="PPUMO">'[1]Orçamento Básico'!#REF!</definedName>
    <definedName name="PU" localSheetId="1">#REF!</definedName>
    <definedName name="PU">#REF!</definedName>
    <definedName name="PUM" localSheetId="1">'[1]Orçamento Básico'!#REF!</definedName>
    <definedName name="PUM">'[1]Orçamento Básico'!#REF!</definedName>
    <definedName name="PUMO" localSheetId="1">'[1]Orçamento Básico'!#REF!</definedName>
    <definedName name="PUMO">'[1]Orçamento Básico'!#REF!</definedName>
    <definedName name="QF" localSheetId="1">#REF!</definedName>
    <definedName name="QF">#REF!</definedName>
    <definedName name="QI" localSheetId="1">#REF!</definedName>
    <definedName name="QI">#REF!</definedName>
    <definedName name="QTDE" localSheetId="1">#REF!</definedName>
    <definedName name="QTDE">#REF!</definedName>
    <definedName name="SEL">VARRICAO!$D$100</definedName>
    <definedName name="STM" localSheetId="1">'[1]Orçamento Básico'!#REF!</definedName>
    <definedName name="STM">'[1]Orçamento Básico'!#REF!</definedName>
    <definedName name="STMM" localSheetId="1">'[1]Orçamento Básico'!#REF!</definedName>
    <definedName name="STMM">'[1]Orçamento Básico'!#REF!</definedName>
    <definedName name="STMO" localSheetId="1">'[1]Orçamento Básico'!#REF!</definedName>
    <definedName name="STMO">'[1]Orçamento Básico'!#REF!</definedName>
    <definedName name="STMO1" localSheetId="1">'[1]Orçamento Básico'!#REF!</definedName>
    <definedName name="STMO1">'[1]Orçamento Básico'!#REF!</definedName>
    <definedName name="taxa" localSheetId="1">#REF!</definedName>
    <definedName name="taxa">#REF!</definedName>
    <definedName name="_xlnm.Print_Titles" localSheetId="10">'LEV COLETA RSU'!$1:$5</definedName>
    <definedName name="_xlnm.Print_Titles" localSheetId="9">'LEV VARRICAO'!$1:$5</definedName>
    <definedName name="total" localSheetId="1">#REF!</definedName>
    <definedName name="total">#REF!</definedName>
    <definedName name="Volume" localSheetId="1">#REF!</definedName>
    <definedName name="Volume">#REF!</definedName>
    <definedName name="vpf" localSheetId="1">#REF!</definedName>
    <definedName name="vpf">#REF!</definedName>
    <definedName name="vpi" localSheetId="1">#REF!</definedName>
    <definedName name="vp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3" i="20" l="1"/>
  <c r="D92" i="20"/>
  <c r="D89" i="6"/>
  <c r="D136" i="10"/>
  <c r="F15" i="26"/>
  <c r="D141" i="20" l="1"/>
  <c r="D130" i="6"/>
  <c r="C139" i="10"/>
  <c r="C97" i="10"/>
  <c r="C115" i="13"/>
  <c r="D117" i="13"/>
  <c r="D116" i="13"/>
  <c r="C40" i="27"/>
  <c r="C34" i="27"/>
  <c r="C28" i="27"/>
  <c r="C16" i="27"/>
  <c r="D139" i="6" l="1"/>
  <c r="D135" i="6"/>
  <c r="D466" i="24"/>
  <c r="D464" i="24"/>
  <c r="D462" i="24"/>
  <c r="D460" i="24"/>
  <c r="D458" i="24"/>
  <c r="D456" i="24"/>
  <c r="D454" i="24"/>
  <c r="D445" i="24"/>
  <c r="D442" i="24"/>
  <c r="D439" i="24"/>
  <c r="D435" i="24"/>
  <c r="D423" i="24"/>
  <c r="D421" i="24"/>
  <c r="D414" i="24"/>
  <c r="D404" i="24"/>
  <c r="D397" i="24"/>
  <c r="D389" i="24"/>
  <c r="D386" i="24"/>
  <c r="D378" i="24"/>
  <c r="D369" i="24"/>
  <c r="D359" i="24"/>
  <c r="D353" i="24"/>
  <c r="D348" i="24"/>
  <c r="D332" i="24"/>
  <c r="D313" i="24"/>
  <c r="D302" i="24"/>
  <c r="D299" i="24"/>
  <c r="D297" i="24"/>
  <c r="D295" i="24"/>
  <c r="D291" i="24"/>
  <c r="D282" i="24"/>
  <c r="D275" i="24"/>
  <c r="D270" i="24"/>
  <c r="D256" i="24"/>
  <c r="D254" i="24"/>
  <c r="D249" i="24"/>
  <c r="D247" i="24"/>
  <c r="D245" i="24"/>
  <c r="D240" i="24"/>
  <c r="D238" i="24"/>
  <c r="D236" i="24"/>
  <c r="D234" i="24"/>
  <c r="D232" i="24"/>
  <c r="D230" i="24"/>
  <c r="D228" i="24"/>
  <c r="D225" i="24"/>
  <c r="D221" i="24"/>
  <c r="D213" i="24"/>
  <c r="D207" i="24"/>
  <c r="D205" i="24"/>
  <c r="D187" i="24"/>
  <c r="D185" i="24"/>
  <c r="D178" i="24"/>
  <c r="D168" i="24"/>
  <c r="D166" i="24"/>
  <c r="D164" i="24"/>
  <c r="D155" i="24"/>
  <c r="D151" i="24"/>
  <c r="D142" i="24"/>
  <c r="D122" i="24"/>
  <c r="D119" i="24"/>
  <c r="D117" i="24"/>
  <c r="D115" i="24"/>
  <c r="D113" i="24"/>
  <c r="D111" i="24"/>
  <c r="D108" i="24"/>
  <c r="D105" i="24"/>
  <c r="D103" i="24"/>
  <c r="D99" i="24"/>
  <c r="D97" i="24"/>
  <c r="D95" i="24"/>
  <c r="D93" i="24"/>
  <c r="D89" i="24"/>
  <c r="D86" i="24"/>
  <c r="D84" i="24"/>
  <c r="D80" i="24"/>
  <c r="D78" i="24"/>
  <c r="D76" i="24"/>
  <c r="D74" i="24"/>
  <c r="C72" i="24"/>
  <c r="C71" i="24"/>
  <c r="C70" i="24" l="1"/>
  <c r="D70" i="24" s="1"/>
  <c r="D61" i="24"/>
  <c r="C59" i="24"/>
  <c r="C56" i="24"/>
  <c r="C55" i="24"/>
  <c r="C54" i="24"/>
  <c r="C53" i="24"/>
  <c r="C52" i="24"/>
  <c r="C51" i="24"/>
  <c r="C50" i="24"/>
  <c r="C47" i="24"/>
  <c r="C46" i="24"/>
  <c r="C45" i="24"/>
  <c r="C44" i="24"/>
  <c r="C43" i="24"/>
  <c r="C42" i="24"/>
  <c r="C41" i="24"/>
  <c r="C40" i="24"/>
  <c r="C39" i="24"/>
  <c r="C38" i="24"/>
  <c r="D50" i="24" l="1"/>
  <c r="D59" i="24"/>
  <c r="C37" i="24"/>
  <c r="D37" i="24" s="1"/>
  <c r="C32" i="24"/>
  <c r="C31" i="24"/>
  <c r="C30" i="24"/>
  <c r="C29" i="24"/>
  <c r="C28" i="24"/>
  <c r="C27" i="24"/>
  <c r="C26" i="24"/>
  <c r="C25" i="24"/>
  <c r="C24" i="24"/>
  <c r="D21" i="24"/>
  <c r="C19" i="24"/>
  <c r="C18" i="24"/>
  <c r="C17" i="24"/>
  <c r="D17" i="24" s="1"/>
  <c r="C15" i="24"/>
  <c r="C14" i="24"/>
  <c r="C12" i="24"/>
  <c r="C11" i="24"/>
  <c r="C10" i="24"/>
  <c r="C9" i="24"/>
  <c r="C8" i="24"/>
  <c r="D14" i="24" l="1"/>
  <c r="D24" i="24"/>
  <c r="D6" i="24"/>
  <c r="D474" i="24"/>
  <c r="D475" i="24" s="1"/>
  <c r="D325" i="23"/>
  <c r="D323" i="23"/>
  <c r="D321" i="23" l="1"/>
  <c r="D319" i="23"/>
  <c r="D317" i="23"/>
  <c r="D315" i="23"/>
  <c r="D309" i="23"/>
  <c r="D306" i="23"/>
  <c r="D294" i="23"/>
  <c r="D287" i="23"/>
  <c r="D277" i="23"/>
  <c r="D270" i="23"/>
  <c r="D267" i="23"/>
  <c r="D264" i="23"/>
  <c r="D260" i="23"/>
  <c r="D255" i="23"/>
  <c r="D245" i="23"/>
  <c r="D240" i="23"/>
  <c r="D235" i="23"/>
  <c r="D219" i="23"/>
  <c r="D200" i="23"/>
  <c r="D193" i="23"/>
  <c r="D185" i="23"/>
  <c r="D178" i="23"/>
  <c r="D173" i="23"/>
  <c r="D163" i="23"/>
  <c r="D158" i="23"/>
  <c r="D150" i="23"/>
  <c r="D144" i="23"/>
  <c r="D126" i="23"/>
  <c r="D119" i="23"/>
  <c r="D114" i="23"/>
  <c r="D112" i="23"/>
  <c r="D103" i="23"/>
  <c r="D96" i="23"/>
  <c r="D76" i="23"/>
  <c r="D73" i="23"/>
  <c r="D71" i="23"/>
  <c r="D68" i="23"/>
  <c r="D66" i="23"/>
  <c r="D64" i="23"/>
  <c r="D61" i="23"/>
  <c r="D59" i="23"/>
  <c r="D50" i="23"/>
  <c r="C48" i="23"/>
  <c r="C47" i="23"/>
  <c r="C46" i="23"/>
  <c r="C45" i="23"/>
  <c r="C44" i="23"/>
  <c r="C43" i="23"/>
  <c r="C42" i="23"/>
  <c r="C40" i="23"/>
  <c r="C39" i="23"/>
  <c r="C38" i="23"/>
  <c r="C37" i="23"/>
  <c r="C36" i="23"/>
  <c r="C35" i="23"/>
  <c r="C34" i="23"/>
  <c r="C33" i="23"/>
  <c r="C32" i="23"/>
  <c r="C31" i="23"/>
  <c r="C30" i="23"/>
  <c r="C25" i="23"/>
  <c r="C24" i="23"/>
  <c r="C23" i="23"/>
  <c r="C22" i="23"/>
  <c r="C21" i="23"/>
  <c r="C20" i="23"/>
  <c r="C19" i="23"/>
  <c r="C18" i="23"/>
  <c r="C17" i="23"/>
  <c r="C15" i="23"/>
  <c r="C14" i="23"/>
  <c r="C12" i="23"/>
  <c r="C11" i="23"/>
  <c r="C10" i="23"/>
  <c r="C9" i="23"/>
  <c r="C8" i="23"/>
  <c r="D30" i="23" l="1"/>
  <c r="D6" i="23"/>
  <c r="D17" i="23"/>
  <c r="D42" i="23"/>
  <c r="D14" i="23"/>
  <c r="D138" i="20"/>
  <c r="D127" i="20"/>
  <c r="E105" i="20"/>
  <c r="C102" i="20"/>
  <c r="D333" i="23" l="1"/>
  <c r="D334" i="23" s="1"/>
  <c r="D135" i="20"/>
  <c r="D139" i="20"/>
  <c r="D140" i="20" s="1"/>
  <c r="E138" i="20"/>
  <c r="E139" i="20" l="1"/>
  <c r="D100" i="20"/>
  <c r="D99" i="20"/>
  <c r="D86" i="20"/>
  <c r="D68" i="20"/>
  <c r="D61" i="20"/>
  <c r="E50" i="20"/>
  <c r="E49" i="20"/>
  <c r="E48" i="20"/>
  <c r="E47" i="20"/>
  <c r="E46" i="20"/>
  <c r="D94" i="20" l="1"/>
  <c r="D70" i="20"/>
  <c r="D98" i="20"/>
  <c r="E98" i="20" s="1"/>
  <c r="E99" i="20"/>
  <c r="D63" i="20"/>
  <c r="D97" i="20"/>
  <c r="E97" i="20" s="1"/>
  <c r="E100" i="20"/>
  <c r="D101" i="20"/>
  <c r="E140" i="20"/>
  <c r="E45" i="20"/>
  <c r="E44" i="20"/>
  <c r="E41" i="20"/>
  <c r="E40" i="20"/>
  <c r="E39" i="20"/>
  <c r="E35" i="20"/>
  <c r="E37" i="20" l="1"/>
  <c r="E36" i="20"/>
  <c r="D102" i="20"/>
  <c r="D106" i="20"/>
  <c r="E101" i="20"/>
  <c r="E38" i="20"/>
  <c r="D142" i="20"/>
  <c r="E141" i="20" s="1"/>
  <c r="E27" i="20"/>
  <c r="E26" i="20"/>
  <c r="E25" i="20"/>
  <c r="E23" i="20"/>
  <c r="E22" i="20"/>
  <c r="E21" i="20"/>
  <c r="E20" i="20"/>
  <c r="E19" i="20"/>
  <c r="E18" i="20"/>
  <c r="E17" i="20"/>
  <c r="E14" i="20"/>
  <c r="E13" i="20"/>
  <c r="E12" i="20"/>
  <c r="E8" i="20" l="1"/>
  <c r="C24" i="17"/>
  <c r="E24" i="17" s="1"/>
  <c r="E23" i="17"/>
  <c r="E22" i="17"/>
  <c r="E20" i="17"/>
  <c r="E19" i="17"/>
  <c r="E18" i="17"/>
  <c r="E17" i="17"/>
  <c r="E14" i="17"/>
  <c r="E13" i="17"/>
  <c r="E12" i="17"/>
  <c r="E10" i="17"/>
  <c r="E9" i="17"/>
  <c r="E8" i="17"/>
  <c r="E31" i="9"/>
  <c r="E30" i="9"/>
  <c r="E29" i="9"/>
  <c r="E28" i="9"/>
  <c r="E27" i="9"/>
  <c r="E26" i="9"/>
  <c r="E25" i="9"/>
  <c r="E23" i="9"/>
  <c r="E22" i="9"/>
  <c r="E21" i="9"/>
  <c r="E20" i="9"/>
  <c r="E19" i="9"/>
  <c r="E18" i="9"/>
  <c r="E17" i="9"/>
  <c r="E14" i="9"/>
  <c r="E13" i="9"/>
  <c r="E12" i="9"/>
  <c r="E10" i="9"/>
  <c r="E9" i="9"/>
  <c r="E8" i="9"/>
  <c r="E11" i="9" l="1"/>
  <c r="E10" i="20"/>
  <c r="E9" i="20"/>
  <c r="E15" i="17"/>
  <c r="E11" i="17"/>
  <c r="E11" i="20"/>
  <c r="D136" i="6" l="1"/>
  <c r="D132" i="6"/>
  <c r="D124" i="6"/>
  <c r="E102" i="6"/>
  <c r="C99" i="6"/>
  <c r="E135" i="6" l="1"/>
  <c r="D137" i="6"/>
  <c r="E136" i="6"/>
  <c r="D98" i="6"/>
  <c r="E98" i="6" s="1"/>
  <c r="D97" i="6"/>
  <c r="D96" i="6"/>
  <c r="D95" i="6"/>
  <c r="E94" i="6" s="1"/>
  <c r="D94" i="6"/>
  <c r="D91" i="6"/>
  <c r="D83" i="6"/>
  <c r="E47" i="6"/>
  <c r="E46" i="6"/>
  <c r="E45" i="6"/>
  <c r="E44" i="6"/>
  <c r="E43" i="6"/>
  <c r="E42" i="6"/>
  <c r="E41" i="6"/>
  <c r="E38" i="6"/>
  <c r="E37" i="6"/>
  <c r="E36" i="6"/>
  <c r="E32" i="6"/>
  <c r="E23" i="6"/>
  <c r="E22" i="6"/>
  <c r="E21" i="6"/>
  <c r="E20" i="6"/>
  <c r="E19" i="6"/>
  <c r="E18" i="6"/>
  <c r="E17" i="6"/>
  <c r="E33" i="6" l="1"/>
  <c r="E34" i="6"/>
  <c r="E95" i="6"/>
  <c r="E35" i="6"/>
  <c r="E96" i="6"/>
  <c r="E97" i="6"/>
  <c r="D103" i="6"/>
  <c r="D99" i="6"/>
  <c r="D138" i="6"/>
  <c r="E137" i="6"/>
  <c r="E14" i="6"/>
  <c r="E13" i="6"/>
  <c r="E12" i="6"/>
  <c r="E10" i="6"/>
  <c r="E8" i="6" l="1"/>
  <c r="E11" i="6"/>
  <c r="E9" i="6"/>
  <c r="E138" i="6"/>
  <c r="D137" i="10"/>
  <c r="D138" i="10" s="1"/>
  <c r="D139" i="10" s="1"/>
  <c r="D131" i="10"/>
  <c r="D140" i="10" s="1"/>
  <c r="E102" i="10"/>
  <c r="E137" i="10" l="1"/>
  <c r="D125" i="10"/>
  <c r="D133" i="10"/>
  <c r="E138" i="10"/>
  <c r="E139" i="10"/>
  <c r="C99" i="10"/>
  <c r="D89" i="10"/>
  <c r="D98" i="10" s="1"/>
  <c r="D103" i="10" s="1"/>
  <c r="D83" i="10"/>
  <c r="D91" i="10" l="1"/>
  <c r="D94" i="10"/>
  <c r="E98" i="10"/>
  <c r="D99" i="10"/>
  <c r="D56" i="10"/>
  <c r="E47" i="10"/>
  <c r="E46" i="10"/>
  <c r="E45" i="10"/>
  <c r="E44" i="10"/>
  <c r="E43" i="10"/>
  <c r="E42" i="10"/>
  <c r="E41" i="10"/>
  <c r="E38" i="10"/>
  <c r="E37" i="10"/>
  <c r="E36" i="10"/>
  <c r="E35" i="10"/>
  <c r="E34" i="10"/>
  <c r="E33" i="10"/>
  <c r="E32" i="10"/>
  <c r="E23" i="10"/>
  <c r="E22" i="10"/>
  <c r="E21" i="10"/>
  <c r="E20" i="10"/>
  <c r="E19" i="10"/>
  <c r="E18" i="10"/>
  <c r="E17" i="10"/>
  <c r="E14" i="10"/>
  <c r="E13" i="10"/>
  <c r="E12" i="10"/>
  <c r="E11" i="10"/>
  <c r="E10" i="10"/>
  <c r="E9" i="10"/>
  <c r="E8" i="10"/>
  <c r="E120" i="13"/>
  <c r="C117" i="13"/>
  <c r="D107" i="13"/>
  <c r="D112" i="13" s="1"/>
  <c r="D109" i="13" s="1"/>
  <c r="D101" i="13"/>
  <c r="E72" i="13"/>
  <c r="E71" i="13"/>
  <c r="E70" i="13"/>
  <c r="E69" i="13"/>
  <c r="E68" i="13"/>
  <c r="E67" i="13"/>
  <c r="E66" i="13"/>
  <c r="E63" i="13"/>
  <c r="E62" i="13"/>
  <c r="E61" i="13"/>
  <c r="E49" i="13"/>
  <c r="E48" i="13"/>
  <c r="E47" i="13"/>
  <c r="E46" i="13"/>
  <c r="E45" i="13"/>
  <c r="E44" i="13"/>
  <c r="E41" i="13"/>
  <c r="E40" i="13"/>
  <c r="E39" i="13"/>
  <c r="E27" i="13"/>
  <c r="E26" i="13"/>
  <c r="E25" i="13"/>
  <c r="E23" i="13"/>
  <c r="E22" i="13"/>
  <c r="E21" i="13"/>
  <c r="E20" i="13"/>
  <c r="E19" i="13"/>
  <c r="E18" i="13"/>
  <c r="E17" i="13"/>
  <c r="E14" i="13"/>
  <c r="E13" i="13"/>
  <c r="E12" i="13"/>
  <c r="E15" i="10" l="1"/>
  <c r="E25" i="10" s="1"/>
  <c r="E27" i="10" s="1"/>
  <c r="E94" i="10"/>
  <c r="D95" i="10"/>
  <c r="E9" i="13"/>
  <c r="E11" i="13"/>
  <c r="E37" i="13"/>
  <c r="E8" i="13"/>
  <c r="E10" i="13"/>
  <c r="E58" i="13"/>
  <c r="E60" i="13"/>
  <c r="E112" i="13"/>
  <c r="E35" i="13"/>
  <c r="E36" i="13"/>
  <c r="E57" i="13"/>
  <c r="E59" i="13"/>
  <c r="D113" i="13"/>
  <c r="D63" i="10"/>
  <c r="D58" i="10"/>
  <c r="E38" i="13"/>
  <c r="D60" i="10" l="1"/>
  <c r="E95" i="10"/>
  <c r="D96" i="10"/>
  <c r="D114" i="13"/>
  <c r="E113" i="13"/>
  <c r="E15" i="13"/>
  <c r="E28" i="13" s="1"/>
  <c r="E30" i="13" s="1"/>
  <c r="D97" i="10" l="1"/>
  <c r="E97" i="10" s="1"/>
  <c r="E96" i="10"/>
  <c r="D115" i="13"/>
  <c r="E114" i="13"/>
  <c r="D8" i="14"/>
  <c r="E115" i="13" l="1"/>
  <c r="H13" i="26" l="1"/>
  <c r="H12" i="26"/>
  <c r="H11" i="26"/>
  <c r="Q8" i="26"/>
  <c r="D121" i="13" l="1"/>
  <c r="E121" i="13" s="1"/>
  <c r="E116" i="13"/>
  <c r="Q7" i="26"/>
  <c r="Q6" i="26"/>
  <c r="Q5" i="26"/>
  <c r="E25" i="17"/>
  <c r="E27" i="17" s="1"/>
  <c r="E29" i="17" s="1"/>
  <c r="D81" i="13"/>
  <c r="D83" i="13" s="1"/>
  <c r="D85" i="13" s="1"/>
  <c r="C118" i="13" s="1"/>
  <c r="E118" i="13" s="1"/>
  <c r="D65" i="10"/>
  <c r="D67" i="10" s="1"/>
  <c r="C100" i="10" s="1"/>
  <c r="E100" i="10" s="1"/>
  <c r="D56" i="6"/>
  <c r="D58" i="6" s="1"/>
  <c r="D60" i="6" s="1"/>
  <c r="E99" i="10"/>
  <c r="E117" i="13"/>
  <c r="E103" i="10"/>
  <c r="E99" i="6"/>
  <c r="E103" i="6"/>
  <c r="H14" i="26" l="1"/>
  <c r="D6" i="14"/>
  <c r="D101" i="10"/>
  <c r="E101" i="10" s="1"/>
  <c r="E106" i="10" s="1"/>
  <c r="E30" i="17"/>
  <c r="D10" i="28"/>
  <c r="D63" i="6"/>
  <c r="D65" i="6" s="1"/>
  <c r="D67" i="6" s="1"/>
  <c r="C100" i="6" s="1"/>
  <c r="E100" i="6" s="1"/>
  <c r="D119" i="13"/>
  <c r="E119" i="13" s="1"/>
  <c r="E122" i="13" s="1"/>
  <c r="E124" i="13" s="1"/>
  <c r="E127" i="13" s="1"/>
  <c r="E31" i="17" l="1"/>
  <c r="E32" i="17" s="1"/>
  <c r="E104" i="10"/>
  <c r="D101" i="6"/>
  <c r="E101" i="6" s="1"/>
  <c r="E104" i="6" s="1"/>
  <c r="E6" i="28"/>
  <c r="F10" i="14" l="1"/>
  <c r="G10" i="14" s="1"/>
  <c r="F10" i="28"/>
  <c r="G10" i="28" s="1"/>
  <c r="E106" i="6"/>
  <c r="E64" i="13"/>
  <c r="E74" i="13" s="1"/>
  <c r="E76" i="13" s="1"/>
  <c r="E42" i="13"/>
  <c r="E50" i="13" s="1"/>
  <c r="E52" i="13" s="1"/>
  <c r="E10" i="14" l="1"/>
  <c r="E126" i="13"/>
  <c r="E128" i="13" s="1"/>
  <c r="D6" i="28" l="1"/>
  <c r="E129" i="13"/>
  <c r="E130" i="13" l="1"/>
  <c r="F6" i="28" s="1"/>
  <c r="G6" i="28" s="1"/>
  <c r="C42" i="27"/>
  <c r="E140" i="10"/>
  <c r="E143" i="10" s="1"/>
  <c r="E146" i="10" s="1"/>
  <c r="E141" i="10"/>
  <c r="F6" i="14" l="1"/>
  <c r="E6" i="14" s="1"/>
  <c r="E7" i="28"/>
  <c r="G6" i="14" l="1"/>
  <c r="E139" i="6"/>
  <c r="E142" i="6" s="1"/>
  <c r="E145" i="6" s="1"/>
  <c r="E140" i="6" l="1"/>
  <c r="E8" i="28"/>
  <c r="E142" i="20" l="1"/>
  <c r="E145" i="20" s="1"/>
  <c r="E102" i="20"/>
  <c r="E106" i="20"/>
  <c r="C103" i="20"/>
  <c r="E103" i="20" s="1"/>
  <c r="E143" i="20" l="1"/>
  <c r="D104" i="20"/>
  <c r="E104" i="20" s="1"/>
  <c r="E109" i="20" s="1"/>
  <c r="E148" i="20" s="1"/>
  <c r="E11" i="28" s="1"/>
  <c r="E13" i="28" l="1"/>
  <c r="E107" i="20"/>
  <c r="E42" i="20"/>
  <c r="E52" i="20" s="1"/>
  <c r="E54" i="20" s="1"/>
  <c r="E15" i="20"/>
  <c r="E28" i="20" s="1"/>
  <c r="E30" i="20" s="1"/>
  <c r="E39" i="10"/>
  <c r="E49" i="10" s="1"/>
  <c r="E51" i="10" s="1"/>
  <c r="E145" i="10" s="1"/>
  <c r="E15" i="6"/>
  <c r="E25" i="6" s="1"/>
  <c r="E27" i="6" s="1"/>
  <c r="E39" i="6"/>
  <c r="E49" i="6"/>
  <c r="E51" i="6" s="1"/>
  <c r="E15" i="9"/>
  <c r="E32" i="9" s="1"/>
  <c r="E34" i="9" s="1"/>
  <c r="E36" i="9" s="1"/>
  <c r="E144" i="6" l="1"/>
  <c r="D7" i="28"/>
  <c r="E147" i="10"/>
  <c r="E148" i="10" s="1"/>
  <c r="E149" i="10" s="1"/>
  <c r="F7" i="28" s="1"/>
  <c r="E37" i="9"/>
  <c r="D9" i="28"/>
  <c r="E147" i="20"/>
  <c r="G7" i="28" l="1"/>
  <c r="E38" i="9"/>
  <c r="E39" i="9" s="1"/>
  <c r="E149" i="20"/>
  <c r="E150" i="20" s="1"/>
  <c r="D11" i="28"/>
  <c r="F7" i="14"/>
  <c r="E7" i="14" s="1"/>
  <c r="E146" i="6"/>
  <c r="E147" i="6" s="1"/>
  <c r="D8" i="28"/>
  <c r="G7" i="14" l="1"/>
  <c r="F9" i="28"/>
  <c r="G9" i="28" s="1"/>
  <c r="F9" i="14"/>
  <c r="F8" i="28"/>
  <c r="G8" i="28" s="1"/>
  <c r="F8" i="14"/>
  <c r="F11" i="28"/>
  <c r="G11" i="28" s="1"/>
  <c r="F11" i="14"/>
  <c r="D13" i="28"/>
  <c r="G13" i="28" l="1"/>
  <c r="G8" i="14"/>
  <c r="E8" i="14"/>
  <c r="G11" i="14"/>
  <c r="E11" i="14"/>
  <c r="F13" i="28"/>
  <c r="F13" i="14"/>
  <c r="G9" i="14"/>
  <c r="E9" i="14"/>
  <c r="G13" i="14" l="1"/>
</calcChain>
</file>

<file path=xl/sharedStrings.xml><?xml version="1.0" encoding="utf-8"?>
<sst xmlns="http://schemas.openxmlformats.org/spreadsheetml/2006/main" count="3028" uniqueCount="802">
  <si>
    <t>R$</t>
  </si>
  <si>
    <t>Vb</t>
  </si>
  <si>
    <t>ADICIONAL NOTURNO</t>
  </si>
  <si>
    <t>VALE-ALIMENTAÇÃO</t>
  </si>
  <si>
    <t>SEGURO DE VIDA COLETIVO</t>
  </si>
  <si>
    <t>AMPARO FAMILIAR</t>
  </si>
  <si>
    <t>GRATIFICAÇÃO</t>
  </si>
  <si>
    <t>PREÇO TOTAL</t>
  </si>
  <si>
    <t>DESCRIÇÃO</t>
  </si>
  <si>
    <t>UNID.</t>
  </si>
  <si>
    <t>CALÇA (6 POR ANO)</t>
  </si>
  <si>
    <t>UND.</t>
  </si>
  <si>
    <t>CAMISA (6 POR ANO)</t>
  </si>
  <si>
    <t>BONÉ (3 POR ANO)</t>
  </si>
  <si>
    <t>BOTA ANTIDERRAPANTE (5 PARES POR ANO)</t>
  </si>
  <si>
    <t>CAPA DE CHUVA (03 POR ANO)</t>
  </si>
  <si>
    <t>PROTETOR SOLAR (01 POR MÊS)</t>
  </si>
  <si>
    <t>LUVA DE PIGMENTADA (2 PARES POR MÊS)</t>
  </si>
  <si>
    <t>VARREDOR</t>
  </si>
  <si>
    <t>MALA</t>
  </si>
  <si>
    <t>VASSOURÃO ( 8 POR ANO)</t>
  </si>
  <si>
    <t>INSUMOS</t>
  </si>
  <si>
    <t>CUSTO MENSAL POR FUNCIONÁRIO</t>
  </si>
  <si>
    <t>QUANTIDADE DE FUNCIONÁRIOS</t>
  </si>
  <si>
    <t>SUB TOTAL</t>
  </si>
  <si>
    <t>LUVA DE RASPA (2 PARES POR MÊS)</t>
  </si>
  <si>
    <t>SALÁRIO/VERBA E BENEFÍCIOS</t>
  </si>
  <si>
    <t>-</t>
  </si>
  <si>
    <t>QUAN./MÊS</t>
  </si>
  <si>
    <t>VALOR TABELA FIPE</t>
  </si>
  <si>
    <t>TAXA DE DEPRECIAÇÃO</t>
  </si>
  <si>
    <t>SEGUROS (ROUBOS E ACIDENTES)</t>
  </si>
  <si>
    <t>JUROS</t>
  </si>
  <si>
    <t>PNEUS</t>
  </si>
  <si>
    <t>GASOLINA</t>
  </si>
  <si>
    <t>Litro</t>
  </si>
  <si>
    <t>LUBRIFICANTES E GRAXAS</t>
  </si>
  <si>
    <t>LAVAGENS</t>
  </si>
  <si>
    <t>MANUTENÇÃO</t>
  </si>
  <si>
    <t>CUSTO MENSAL POR VEÍCULO</t>
  </si>
  <si>
    <t>QUANTIDADE DE VEÍCULOS</t>
  </si>
  <si>
    <t>%</t>
  </si>
  <si>
    <t>MOTORISTA</t>
  </si>
  <si>
    <t>DISTANCIA PERCORRIDA DIARIAMENTE</t>
  </si>
  <si>
    <t>KM</t>
  </si>
  <si>
    <t>DIAS DE TRABALHO</t>
  </si>
  <si>
    <t>DIAS</t>
  </si>
  <si>
    <t>DISTANCIA PERCORRIDA MÊS</t>
  </si>
  <si>
    <t>CONSUMO DE COMBUSTIVEL (KM/L)</t>
  </si>
  <si>
    <t>KM/L</t>
  </si>
  <si>
    <t>LT</t>
  </si>
  <si>
    <t>VIDA UTIL</t>
  </si>
  <si>
    <t>MESES</t>
  </si>
  <si>
    <t>COEFICIENTE DE DEPRECIAÇÃO ACELERADA</t>
  </si>
  <si>
    <t>COEF</t>
  </si>
  <si>
    <t>VIDA UTIL CONSIDERADA</t>
  </si>
  <si>
    <t>VALOR RESIDUAL</t>
  </si>
  <si>
    <t>PERCENTUAL A DEPRECIAR</t>
  </si>
  <si>
    <t>ANOS</t>
  </si>
  <si>
    <t>TAXA DE JUROS SELIC MENSAL</t>
  </si>
  <si>
    <t>COEFICIENTE DE PROPORCIONALIDADE PARA MANUTENÇÃO</t>
  </si>
  <si>
    <t>ÓLEO DIESEL</t>
  </si>
  <si>
    <t>COTAÇÃO DE MERCADO</t>
  </si>
  <si>
    <t>ROÇADEIRA COSTAL A GASOLINA</t>
  </si>
  <si>
    <t>SOPRADOR COSTAL A GASOLINA</t>
  </si>
  <si>
    <t>TESOURA PARA PODA</t>
  </si>
  <si>
    <t>CARRINHO DE MÃO (CONSIDERANDO VIDA ÚTIL DE 18 MESES</t>
  </si>
  <si>
    <t>CUSTO TOTAL FUNCIONÁRIOS</t>
  </si>
  <si>
    <t>VARRIÇÃO DE RESÍDUOS SÓLIDOS</t>
  </si>
  <si>
    <t>CUSTO TOTAL COM FUNCIONÁRIOS</t>
  </si>
  <si>
    <t>CUSTO TOTAL COM VEÍCULOS</t>
  </si>
  <si>
    <t>VARRIÇÃO DE RESIDUOS SÓLIDOS</t>
  </si>
  <si>
    <t>COLETA DE RESÍDUOS DE VARRIÇÃO</t>
  </si>
  <si>
    <t>COLETA DE RESÍDUOS SÓLIDOS URBANOS</t>
  </si>
  <si>
    <t xml:space="preserve">INSALUBRIDADE </t>
  </si>
  <si>
    <t>BROXA 1 UND / 1000 M POR PINTOR</t>
  </si>
  <si>
    <t>BALDE 3 UND/PINTOR POR ANO</t>
  </si>
  <si>
    <t>CAL 0,09 KG / M</t>
  </si>
  <si>
    <t>PINTURA DE MEIO FIO</t>
  </si>
  <si>
    <t>COLETA DE ENTULHOS</t>
  </si>
  <si>
    <t>ITEM</t>
  </si>
  <si>
    <t>SERVIÇOS DE LIMPEZA URBANA</t>
  </si>
  <si>
    <t>INSALUBRIDADE</t>
  </si>
  <si>
    <t>SALARIO</t>
  </si>
  <si>
    <t>VALOR VEICULO</t>
  </si>
  <si>
    <t>CARROCERIA DE CARGA ABERTA</t>
  </si>
  <si>
    <t>CONSUMO DE COMBUSTIVEL</t>
  </si>
  <si>
    <t>TAXA DE REMUNERAÇÃO</t>
  </si>
  <si>
    <t>VALOR DE REMUNERAÇÃO MENSAL</t>
  </si>
  <si>
    <t>REMUNERAÇÃO DE CAPITAL</t>
  </si>
  <si>
    <t>VALOR DE MANUTENÇÃO MENSAL</t>
  </si>
  <si>
    <t>COLETOR DE LIXO</t>
  </si>
  <si>
    <t>GARAGISTA</t>
  </si>
  <si>
    <t>GARI</t>
  </si>
  <si>
    <t>GUARDA NOITE</t>
  </si>
  <si>
    <t>PORTEIRO</t>
  </si>
  <si>
    <t>REMOÇÃO DE ENTULHOS OU EQUIVALENTES</t>
  </si>
  <si>
    <t>SERVIÇOS DE JARDINAGEM DE LOGRADOUROS PÚBLICOS E EQUIVALENTES</t>
  </si>
  <si>
    <t>TLU E EQUIVALENTES</t>
  </si>
  <si>
    <t>VIGIA</t>
  </si>
  <si>
    <t>CARRINHO TIPO LUTOCAR (CONSIDERANDO VIDA ÚTIL DE 18 MESES)</t>
  </si>
  <si>
    <t>SACOS PLÁSTICOS (100 L) MALAS DE SACOS (10 SACOS POR DIA DE TRABALHO - 1 MALA CONTEM 100 UNIDADES DE SACOS PLÁSTICOS )</t>
  </si>
  <si>
    <t>https://dissidio.com.br/salario/cbo-410105/chefe-de-servico-de-limpeza/</t>
  </si>
  <si>
    <t>CHEFE DE SERVIÇO DE LIMPEZA</t>
  </si>
  <si>
    <t>QUANT/MÊS</t>
  </si>
  <si>
    <t>QUANT./MÊS</t>
  </si>
  <si>
    <t>TURNO: DIURNO</t>
  </si>
  <si>
    <t>FUNÇÃO: MOTORISTA</t>
  </si>
  <si>
    <t>CUSTO TOTAL VEÍCULOS E EQUIPAMENTOS</t>
  </si>
  <si>
    <t>SALÁRIO DE FUNCIONÁRIOS</t>
  </si>
  <si>
    <t>FUNÇÃO: PINTOR</t>
  </si>
  <si>
    <t>CUSTO TOTAL COM FUNCIONÁRIOS E INSUMOS</t>
  </si>
  <si>
    <t>VALOR TOTAL DE PINTURA DE MEIO FIO</t>
  </si>
  <si>
    <t>VALOR TOTAL DE COLETA DE RESÍDUOS SÓLIDOS URBANOS</t>
  </si>
  <si>
    <t>VALOR TOTAL DE SERVIÇOS DE CAPINA E ROÇAGEM</t>
  </si>
  <si>
    <t>PLANILHA DEMONSTRATIVA DE PREÇOS UNITÁRIOS</t>
  </si>
  <si>
    <t>VALOR TOTAL DE COLETA DE RESIDUOS DE VARRIÇÃO</t>
  </si>
  <si>
    <t>CUSTO TOTAL POR CARROCERIA DE CARGA ABERTA</t>
  </si>
  <si>
    <t>CONSUMO DE COMBUSTIVEL TRANSPORTE</t>
  </si>
  <si>
    <t>FUNÇÃO: VARREDOR</t>
  </si>
  <si>
    <t>VB</t>
  </si>
  <si>
    <t>LITRO</t>
  </si>
  <si>
    <t>VALOR TOTAL DE VARRIÇÃO DE RESÍDUOS SÓLIDOS</t>
  </si>
  <si>
    <t>VALOR TOTAL:</t>
  </si>
  <si>
    <t>COMPRIMENTO (M)</t>
  </si>
  <si>
    <t>LOGRADOURO PÚBLICO</t>
  </si>
  <si>
    <t>RUA 01</t>
  </si>
  <si>
    <t>RUA 03</t>
  </si>
  <si>
    <t>RUA 05</t>
  </si>
  <si>
    <t>BAIRRO</t>
  </si>
  <si>
    <t>RUA TRÊS MARIAS</t>
  </si>
  <si>
    <t>RUA CANDIDO RIBEIRO</t>
  </si>
  <si>
    <t>RUA 02B</t>
  </si>
  <si>
    <t>CENTRO</t>
  </si>
  <si>
    <t>VILA NOVA</t>
  </si>
  <si>
    <t>CENTRO E JARDIM JK</t>
  </si>
  <si>
    <t>JARDIM JK</t>
  </si>
  <si>
    <t>RUA NEGRO ALFREDO - TRECHO 01</t>
  </si>
  <si>
    <t>RUA NEGRO ALFREDO - TRECHO 02</t>
  </si>
  <si>
    <t>RUA NEGRO ALFREDO - TRECHO 03</t>
  </si>
  <si>
    <t>RUA NEGRO ALFREDO - TRECHO 04</t>
  </si>
  <si>
    <t>RUA NEGRO ALFREDO - TRECHO 05</t>
  </si>
  <si>
    <t>RUA NEGRO ALFREDO - TRECHO 06</t>
  </si>
  <si>
    <t>RUA NEGRO ALFREDO - TRECHO 07</t>
  </si>
  <si>
    <t>RUA NEGRO ALFREDO - TRECHO 08</t>
  </si>
  <si>
    <t>RUA NEGRO ALFREDO - TRECHO 09</t>
  </si>
  <si>
    <t>COMPRIMENTO TOTAL (M)</t>
  </si>
  <si>
    <t>RUA MAMEDE DOS SANTOS - TRECHO 01</t>
  </si>
  <si>
    <t>RUA MAMEDE DOS SANTOS - TRECHO 02</t>
  </si>
  <si>
    <t>RUA MAMEDE DOS SANTOS - TRECHO 03</t>
  </si>
  <si>
    <t>RUA MAMEDE DOS SANTOS - TRECHO 04</t>
  </si>
  <si>
    <t>RUA MAMEDE DOS SANTOS - TRECHO 05</t>
  </si>
  <si>
    <t>RUA MAMEDE DOS SANTOS - TRECHO 06</t>
  </si>
  <si>
    <t>RUA MAMEDE DOS SANTOS - TRECHO 07</t>
  </si>
  <si>
    <t>RUA MAMEDE DOS SANTOS - TRECHO 08</t>
  </si>
  <si>
    <t>RUA MAMEDE DOS SANTOS - TRECHO 09</t>
  </si>
  <si>
    <t>RUA MAMEDE DOS SANTOS - TRECHO 10</t>
  </si>
  <si>
    <t>RUA MAMEDE DOS SANTOS - TRECHO 11</t>
  </si>
  <si>
    <t>RUA MAMEDE DOS SANTOS - TRECHO 12</t>
  </si>
  <si>
    <t>RUA MAMEDE DOS SANTOS - TRECHO 13</t>
  </si>
  <si>
    <t>RUA MAMEDE DOS SANTOS - TRECHO 14</t>
  </si>
  <si>
    <t>RUA MAMEDE DOS SANTOS - TRECHO 15</t>
  </si>
  <si>
    <t>RUA MAMEDE DOS SANTOS - TRECHO 16</t>
  </si>
  <si>
    <t>RUA MAMEDE DOS SANTOS - TRECHO 17</t>
  </si>
  <si>
    <t>RUA MAMEDE DOS SANTOS - TRECHO 18</t>
  </si>
  <si>
    <t>AVENIDA JOSÉ FIRMINO - TRECHO 01</t>
  </si>
  <si>
    <t>AVENIDA JOSÉ FIRMINO - TRECHO 02</t>
  </si>
  <si>
    <t>AVENIDA JOSÉ FIRMINO - TRECHO 03</t>
  </si>
  <si>
    <t>AVENIDA JOSÉ FIRMINO - TRECHO 04</t>
  </si>
  <si>
    <t>AVENIDA JOSÉ FIRMINO - TRECHO 05</t>
  </si>
  <si>
    <t>AVENIDA JOSÉ FIRMINO - TRECHO 06</t>
  </si>
  <si>
    <t>AVENIDA JOSÉ FIRMINO - TRECHO 07</t>
  </si>
  <si>
    <t>AVENIDA JOSÉ FIRMINO - TRECHO 08</t>
  </si>
  <si>
    <t>RUA ANHANGUERA - TRECHO 01</t>
  </si>
  <si>
    <t>RUA ANHANGUERA - TRECHO 02</t>
  </si>
  <si>
    <t>RUA ANHANGUERA - TRECHO 03</t>
  </si>
  <si>
    <t>RUA ANHANGUERA - TRECHO 04</t>
  </si>
  <si>
    <t>RUA ANHANGUERA - TRECHO 05</t>
  </si>
  <si>
    <t>RUA ANHANGUERA - TRECHO 06</t>
  </si>
  <si>
    <t>RUA ANHANGUERA - TRECHO 07</t>
  </si>
  <si>
    <t>RUA ANHANGUERA - TRECHO 08</t>
  </si>
  <si>
    <t>RUA ANHANGUERA - TRECHO 09</t>
  </si>
  <si>
    <t>RUA ANHANGUERA - TRECHO 10</t>
  </si>
  <si>
    <t>RUA ANHANGUERA - TRECHO 11</t>
  </si>
  <si>
    <t>RUA ANHANGUERA - TRECHO 12</t>
  </si>
  <si>
    <t>RUA ANHANGUERA - TRECHO 13</t>
  </si>
  <si>
    <t>RUA ANHANGUERA - TRECHO 14</t>
  </si>
  <si>
    <t>RUA ANHANGUERA - TRECHO 15</t>
  </si>
  <si>
    <t>RUA ANHANGUERA - TRECHO 16</t>
  </si>
  <si>
    <t>RUA ANHANGUERA - TRECHO 17</t>
  </si>
  <si>
    <t>RUA ANHANGUERA - TRECHO 18</t>
  </si>
  <si>
    <t>RUA ANHANGUERA - TRECHO 19</t>
  </si>
  <si>
    <t>RUA DONA GERMANA - TRECHO 01</t>
  </si>
  <si>
    <t>RUA DONA GERMANA - TRECHO 02</t>
  </si>
  <si>
    <t>RUA DONA GERMANA - TRECHO 03</t>
  </si>
  <si>
    <t>RUA DONA GERMANA - TRECHO 04</t>
  </si>
  <si>
    <t>RUA DONA GERMANA - TRECHO 05</t>
  </si>
  <si>
    <t>RUA DONA GERMANA - TRECHO 06</t>
  </si>
  <si>
    <t>RUA DONA GERMANA - TRECHO 07</t>
  </si>
  <si>
    <t>RUA DONA GERMANA - TRECHO 08</t>
  </si>
  <si>
    <t>RUA DONA GERMANA - TRECHO 09</t>
  </si>
  <si>
    <t>RUA DONA GERMANA - TRECHO 10</t>
  </si>
  <si>
    <t>RUA DONA GERMANA - TRECHO 11</t>
  </si>
  <si>
    <t>RUA DONA GERMANA - TRECHO 12</t>
  </si>
  <si>
    <t>RUA DONA GERMANA - TRECHO 13</t>
  </si>
  <si>
    <t>RUA DONA GERMANA - TRECHO 14</t>
  </si>
  <si>
    <t>RUA DONA GERMANA - TRECHO 15</t>
  </si>
  <si>
    <t>RUA DONA GERMANA - TRECHO 16</t>
  </si>
  <si>
    <t>RUA DONA GERMANA - TRECHO 17</t>
  </si>
  <si>
    <t>RUA MANOEL DE SENA - TRECHO 01</t>
  </si>
  <si>
    <t>RUA MANOEL DE SENA - TRECHO 02</t>
  </si>
  <si>
    <t>RUA MANOEL DE SENA - TRECHO 03</t>
  </si>
  <si>
    <t>RUA MANOEL DE SENA - TRECHO 04</t>
  </si>
  <si>
    <t>RUA MANOEL DE SENA - TRECHO 05</t>
  </si>
  <si>
    <t>RUA MANOEL DE SENA - TRECHO 06</t>
  </si>
  <si>
    <t>RUA MANOEL DE SENA - TRECHO 07</t>
  </si>
  <si>
    <t>RUA MANOEL DE SENA - TRECHO 08</t>
  </si>
  <si>
    <t>RUA MANOEL DE SENA - TRECHO 09</t>
  </si>
  <si>
    <t>RUA MANOEL DE SENA - TRECHO 10</t>
  </si>
  <si>
    <t>RUA MANOEL DE SENA - TRECHO 11</t>
  </si>
  <si>
    <t>RUA MANOEL DE SENA - TRECHO 12</t>
  </si>
  <si>
    <t>RUA MANOEL DE SENA - TRECHO 13</t>
  </si>
  <si>
    <t>RUA MANOEL DE SENA - TRECHO 14</t>
  </si>
  <si>
    <t>RUA MANOEL DE SENA - TRECHO 15</t>
  </si>
  <si>
    <t>RUA PROFESSOR CARLOS - TRECHO 01</t>
  </si>
  <si>
    <t>RUA PROFESSOR CARLOS - TRECHO 02</t>
  </si>
  <si>
    <t>RUA PROFESSOR CARLOS - TRECHO 03</t>
  </si>
  <si>
    <t>RUA PROFESSOR CARLOS - TRECHO 04</t>
  </si>
  <si>
    <t>RUA PROFESSOR CARLOS - TRECHO 05</t>
  </si>
  <si>
    <t>RUA PROFESSOR CARLOS - TRECHO 06</t>
  </si>
  <si>
    <t>RUA PROFESSOR CARLOS - TRECHO 07</t>
  </si>
  <si>
    <t>RUA PROFESSOR CARLOS - TRECHO 08</t>
  </si>
  <si>
    <t>RUA PROFESSOR CARLOS - TRECHO 09</t>
  </si>
  <si>
    <t>RUA PEDRO MENDES - TRECHO 01</t>
  </si>
  <si>
    <t>RUA PEDRO MENDES - TRECHO 02</t>
  </si>
  <si>
    <t>RUA PEDRO MENDES - TRECHO 03</t>
  </si>
  <si>
    <t>RUA PEDRO MENDES - TRECHO 04</t>
  </si>
  <si>
    <t>RUA PEDRO MENDES - TRECHO 05</t>
  </si>
  <si>
    <t>RUA PEDRO MENDES - TRECHO 06</t>
  </si>
  <si>
    <t>RUA ANTONIO HENRIQUE NETO - TRECHO 01</t>
  </si>
  <si>
    <t>RUA ANTONIO HENRIQUE NETO - TRECHO 02</t>
  </si>
  <si>
    <t>RUA ANTONIO HENRIQUE NETO - TRECHO 03</t>
  </si>
  <si>
    <t>RUA ANTONIO HENRIQUE NETO - TRECHO 04</t>
  </si>
  <si>
    <t>RUA ANTONIO HENRIQUE NETO - TRECHO 05</t>
  </si>
  <si>
    <t>RUA ANTONIO HENRIQUE NETO - TRECHO 06</t>
  </si>
  <si>
    <t>RUA ANTONIO HENRIQUE NETO - TRECHO 07</t>
  </si>
  <si>
    <t>RUA ANTONIO HENRIQUE NETO - TRECHO 08</t>
  </si>
  <si>
    <t>RUA PEDRO FERREIRA DA SILVA - TRECHO 01</t>
  </si>
  <si>
    <t>RUA PEDRO FERREIRA DA SILVA - TRECHO 02</t>
  </si>
  <si>
    <t>RUA PEDRO FERREIRA DA SILVA - TRECHO 03</t>
  </si>
  <si>
    <t>RUA PEDRO FERREIRA DA SILVA - TRECHO 04</t>
  </si>
  <si>
    <t>RUA PEDRO FERREIRA DA SILVA - TRECHO 05</t>
  </si>
  <si>
    <t>RUA PEDRO FERREIRA DA SILVA - TRECHO 06</t>
  </si>
  <si>
    <t>RUA PEDRO FERREIRA DA SILVA - TRECHO 07</t>
  </si>
  <si>
    <t>RUA PEDRO FERREIRA DA SILVA - TRECHO 08</t>
  </si>
  <si>
    <t>RUA PEDRO FERREIRA DA SILVA - TRECHO 09</t>
  </si>
  <si>
    <t>AVENIDA ELIZEU DA SILVA - TRECHO 01</t>
  </si>
  <si>
    <t>AVENIDA ELIZEU DA SILVA - TRECHO 02</t>
  </si>
  <si>
    <t>AVENIDA ELIZEU DA SILVA - TRECHO 03</t>
  </si>
  <si>
    <t>AVENIDA ELIZEU DA SILVA - TRECHO 04</t>
  </si>
  <si>
    <t>AVENIDA ELIZEU DA SILVA - TRECHO 05</t>
  </si>
  <si>
    <t>AVENIDA ELIZEU DA SILVA - TRECHO 06</t>
  </si>
  <si>
    <t>AVENIDA ELIZEU DA SILVA - TRECHO 07</t>
  </si>
  <si>
    <t>AVENIDA ELIZEU DA SILVA - TRECHO 08</t>
  </si>
  <si>
    <t>AVENIDA ELIZEU DA SILVA - TRECHO 09</t>
  </si>
  <si>
    <t>AVENIDA ELIZEU DA SILVA - TRECHO 10</t>
  </si>
  <si>
    <t>AVENIDA ELIZEU DA SILVA - TRECHO 11</t>
  </si>
  <si>
    <t>AVENIDA ELIZEU DA SILVA - TRECHO 12</t>
  </si>
  <si>
    <t>RUA JOÃO AMORIM - TRECHO 01</t>
  </si>
  <si>
    <t>RUA JOÃO AMORIM - TRECHO 02</t>
  </si>
  <si>
    <t>RUA JOÃO AMORIM - TRECHO 03</t>
  </si>
  <si>
    <t>RUA JOÃO AMORIM - TRECHO 04</t>
  </si>
  <si>
    <t>RUA PAULINHO PINTO DE MELO - TRECHO 01</t>
  </si>
  <si>
    <t>RUA PAULINHO PINTO DE MELO - TRECHO 02</t>
  </si>
  <si>
    <t>RUA PAULINHO PINTO DE MELO - TRECHO 03</t>
  </si>
  <si>
    <t>RUA PAULINHO PINTO DE MELO - TRECHO 04</t>
  </si>
  <si>
    <t>RUA PAULINHO PINTO DE MELO - TRECHO 05</t>
  </si>
  <si>
    <t>RUA PAULINHO PINTO DE MELO - TRECHO 06</t>
  </si>
  <si>
    <t>RUA CRISTALINA - TRECHO 01</t>
  </si>
  <si>
    <t>RUA CRISTALINA - TRECHO 02</t>
  </si>
  <si>
    <t>RUA CRISTALINA - TRECHO 03</t>
  </si>
  <si>
    <t>RUA CRISTALINA - TRECHO 04</t>
  </si>
  <si>
    <t>RUA PARAÚNA - TRECHO 01</t>
  </si>
  <si>
    <t>RUA PARAÚNA - TRECHO 02</t>
  </si>
  <si>
    <t>RUA 02 - TRECHO 01</t>
  </si>
  <si>
    <t>RUA 02 - TRECHO 02</t>
  </si>
  <si>
    <t>RUA 04 - TRECHO 01</t>
  </si>
  <si>
    <t>RUA 04 - TRECHO 02</t>
  </si>
  <si>
    <t>RUA PARAÍSO - TRECHO 01</t>
  </si>
  <si>
    <t>RUA PARAÍSO - TRECHO 02</t>
  </si>
  <si>
    <t>RUA PARAÍSO - TRECHO 03</t>
  </si>
  <si>
    <t>AVENIDA IRAPUAN COSTA JUNIOR - TRECHO 01</t>
  </si>
  <si>
    <t>AVENIDA IRAPUAN COSTA JUNIOR - TRECHO 02</t>
  </si>
  <si>
    <t>AVENIDA IRAPUAN COSTA JUNIOR - TRECHO 03</t>
  </si>
  <si>
    <t>AVENIDA IRAPUAN COSTA JUNIOR - TRECHO 04</t>
  </si>
  <si>
    <t>AVENIDA IRAPUAN COSTA JUNIOR - TRECHO 05</t>
  </si>
  <si>
    <t>AVENIDA IRAPUAN COSTA JUNIOR - TRECHO 06</t>
  </si>
  <si>
    <t>AVENIDA IRAPUAN COSTA JUNIOR - TRECHO 07</t>
  </si>
  <si>
    <t>AVENIDA IRAPUAN COSTA JUNIOR - TRECHO 08</t>
  </si>
  <si>
    <t>AVENIDA IRAPUAN COSTA JUNIOR - TRECHO 09</t>
  </si>
  <si>
    <t>AVENIDA IRAPUAN COSTA JUNIOR - TRECHO 10</t>
  </si>
  <si>
    <t>AVENIDA IRAPUAN COSTA JUNIOR - TRECHO 11</t>
  </si>
  <si>
    <t>RUA JOAQUIM DA SILVA RIBEIRO - TRECHO 01</t>
  </si>
  <si>
    <t>RUA JOAQUIM DA SILVA RIBEIRO - TRECHO 02</t>
  </si>
  <si>
    <t>RUA JOAQUIM DA SILVA RIBEIRO - TRECHO 03</t>
  </si>
  <si>
    <t>RUA JOAQUIM DA SILVA RIBEIRO - TRECHO 04</t>
  </si>
  <si>
    <t>RUA JOAQUIM DA SILVA RIBEIRO - TRECHO 05</t>
  </si>
  <si>
    <t>RUA JOAQUIM DA SILVA RIBEIRO - TRECHO 06</t>
  </si>
  <si>
    <t>RUA JOAQUIM DA SILVA RIBEIRO - TRECHO 07</t>
  </si>
  <si>
    <t>RUA JOAQUIM DA SILVA RIBEIRO - TRECHO 08</t>
  </si>
  <si>
    <t>RUA JOAQUIM DA SILVA RIBEIRO - TRECHO 09</t>
  </si>
  <si>
    <t>AVENIDA ANTONIO TORQUATO - TRECHO 01</t>
  </si>
  <si>
    <t>AVENIDA ANTONIO TORQUATO - TRECHO 02</t>
  </si>
  <si>
    <t>AVENIDA ANTONIO TORQUATO - TRECHO 03</t>
  </si>
  <si>
    <t>AVENIDA ANTONIO TORQUATO - TRECHO 04</t>
  </si>
  <si>
    <t>AVENIDA ANTONIO TORQUATO - TRECHO 05</t>
  </si>
  <si>
    <t>AVENIDA ANTONIO TORQUATO - TRECHO 06</t>
  </si>
  <si>
    <t>AVENIDA ANTONIO TORQUATO - TRECHO 07</t>
  </si>
  <si>
    <t>RUA MARIA MESQUITA - TRECHO 01</t>
  </si>
  <si>
    <t>RUA MARIA MESQUITA - TRECHO 02</t>
  </si>
  <si>
    <t>RUA MARIA MESQUITA - TRECHO 03</t>
  </si>
  <si>
    <t>RUA MARIA MESQUITA - TRECHO 04</t>
  </si>
  <si>
    <t>AVENIDA CANDIDO RIBEIRO - TRECHO 01</t>
  </si>
  <si>
    <t>AVENIDA CANDIDO RIBEIRO - TRECHO 02</t>
  </si>
  <si>
    <t>RUA LUIZ PINTO - TRECHO 01</t>
  </si>
  <si>
    <t>RUA LUIZ PINTO - TRECHO 02</t>
  </si>
  <si>
    <t>RUA LUIZ PINTO - TRECHO 03</t>
  </si>
  <si>
    <t>RUA LUIZ PINTO - TRECHO 04</t>
  </si>
  <si>
    <t>RUA LUIZ PINTO - TRECHO 05</t>
  </si>
  <si>
    <t>RUA LUIZ PINTO - TRECHO 06</t>
  </si>
  <si>
    <t>AVENIDA JOÃO SILVANO ROSA - TRECHO 01</t>
  </si>
  <si>
    <t>AVENIDA JOÃO SILVANO ROSA - TRECHO 02</t>
  </si>
  <si>
    <t>AVENIDA JOÃO SILVANO ROSA - TRECHO 03</t>
  </si>
  <si>
    <t>AVENIDA JOÃO SILVANO ROSA - TRECHO 04</t>
  </si>
  <si>
    <t>AVENIDA JOÃO SILVANO ROSA - TRECHO 05</t>
  </si>
  <si>
    <t>AVENIDA JOÃO SILVANO ROSA - TRECHO 06</t>
  </si>
  <si>
    <t>AVENIDA JOÃO SILVANO ROSA - TRECHO 07</t>
  </si>
  <si>
    <t>RUA JOAQUIM MANOEL DO NASCIMENTO - TRECHO 01</t>
  </si>
  <si>
    <t>RUA JOAQUIM MANOEL DO NASCIMENTO - TRECHO 02</t>
  </si>
  <si>
    <t>RUA JOAQUIM MANOEL DO NASCIMENTO - TRECHO 03</t>
  </si>
  <si>
    <t>RUA JOAQUIM MANOEL DO NASCIMENTO - TRECHO 04</t>
  </si>
  <si>
    <t>RUA FRANCISCO MARTINS DE ALMEIDA - TRECHO 01</t>
  </si>
  <si>
    <t>RUA FRANCISCO MARTINS DE ALMEIDA - TRECHO 02</t>
  </si>
  <si>
    <t>RUA FRANCISCO MARTINS DE ALMEIDA - TRECHO 03</t>
  </si>
  <si>
    <t>RUA FRANCISCO MARTINS DE ALMEIDA - TRECHO 04</t>
  </si>
  <si>
    <t>RUA FRANCISCO MARTINS DE ALMEIDA - TRECHO 05</t>
  </si>
  <si>
    <t>RUA ANTONIO FERREIRA GOULART - TRECHO 01</t>
  </si>
  <si>
    <t>RUA ANTONIO FERREIRA GOULART - TRECHO 02</t>
  </si>
  <si>
    <t>RUA ANTONIO FERREIRA GOULART - TRECHO 03</t>
  </si>
  <si>
    <t>RUA ANTONIO FERREIRA GOULART - TRECHO 04</t>
  </si>
  <si>
    <t>RUA ANTONIO FERREIRA GOULART - TRECHO 05</t>
  </si>
  <si>
    <t>RUA ANTONIO FERREIRA GOULART - TRECHO 06</t>
  </si>
  <si>
    <t>RUA DACIO AMORIM FONSECA - TRECHO 01</t>
  </si>
  <si>
    <t>RUA DACIO AMORIM FONSECA - TRECHO 02</t>
  </si>
  <si>
    <t>RUA DACIO AMORIM FONSECA - TRECHO 03</t>
  </si>
  <si>
    <t>RUA DACIO AMORIM FONSECA - TRECHO 04</t>
  </si>
  <si>
    <t>RUA DACIO AMORIM FONSECA - TRECHO 05</t>
  </si>
  <si>
    <t>RUA DACIO AMORIM FONSECA - TRECHO 06</t>
  </si>
  <si>
    <t>RUA JOSÉ ELIZEU DA SILVA II - TRECHO 01</t>
  </si>
  <si>
    <t>RUA JOSÉ ELIZEU DA SILVA II - TRECHO 02</t>
  </si>
  <si>
    <t>RUA JOSÉ ELIZEU DA SILVA II - TRECHO 03</t>
  </si>
  <si>
    <t>RUA JOSÉ ELIZEU DA SILVA II - TRECHO 04</t>
  </si>
  <si>
    <t>RUA JOSÉ ELIZEU DA SILVA II - TRECHO 05</t>
  </si>
  <si>
    <t>RUA JOSÉ ELIZEU DA SILVA II - TRECHO 06</t>
  </si>
  <si>
    <t>RUA JOSÉ ELIZEU DA SILVA II - TRECHO 07</t>
  </si>
  <si>
    <t>RUA VIGILATO EVANGELISA - TRECHO 01</t>
  </si>
  <si>
    <t>RUA VIGILATO EVANGELISA - TRECHO 02</t>
  </si>
  <si>
    <t>RUA VIGILATO EVANGELISA - TRECHO 03</t>
  </si>
  <si>
    <t>RUA VIGILATO EVANGELISA - TRECHO 04</t>
  </si>
  <si>
    <t>RUA VIGILATO EVANGELISA - TRECHO 05</t>
  </si>
  <si>
    <t>RUA VIGILATO EVANGELISA - TRECHO 06</t>
  </si>
  <si>
    <t>RUA JOSÉ ELIZEU DA SILVA - TRECHO 01</t>
  </si>
  <si>
    <t>RUA JOSÉ ELIZEU DA SILVA - TRECHO 02</t>
  </si>
  <si>
    <t>RUA JOSÉ ELIZEU DA SILVA - TRECHO 03</t>
  </si>
  <si>
    <t>RUA JOSÉ ELIZEU DA SILVA - TRECHO 04</t>
  </si>
  <si>
    <t>RUA JOSÉ ELIZEU DA SILVA - TRECHO 05</t>
  </si>
  <si>
    <t>RUA JOSÉ ELIZEU DA SILVA - TRECHO 06</t>
  </si>
  <si>
    <t>RUA MANOEL VICENTE DA SILVA - TRECHO 01</t>
  </si>
  <si>
    <t>RUA MANOEL VICENTE DA SILVA - TRECHO 02</t>
  </si>
  <si>
    <t>RUA MANOEL VICENTE DA SILVA - TRECHO 03</t>
  </si>
  <si>
    <t>RUA MANOEL VICENTE DA SILVA - TRECHO 04</t>
  </si>
  <si>
    <t>RUA SÃO MARCOS - TRECHO 01</t>
  </si>
  <si>
    <t>RUA SÃO MARCOS - TRECHO 02</t>
  </si>
  <si>
    <t>RUA PARANAÍBA - TRECHO 01</t>
  </si>
  <si>
    <t>RUA PARANAÍBA - TRECHO 02</t>
  </si>
  <si>
    <t>LEVANTAMENTO PARA SERVIÇOS DE VARRIÇÃO</t>
  </si>
  <si>
    <t>RUA ADALARDO MESQUITA - TRECHO 01</t>
  </si>
  <si>
    <t>RUA ADALARDO MESQUITA - TRECHO 02</t>
  </si>
  <si>
    <t>RUA TRAVESSA 02 - TRECHO 01</t>
  </si>
  <si>
    <t>RUA TRAVESSA 02 - TRECHO 02</t>
  </si>
  <si>
    <t>RUA TRAVESSA 02 - TRECHO 03</t>
  </si>
  <si>
    <t>RUA TRAVESSA 02 - TRECHO 04</t>
  </si>
  <si>
    <t>RUA TRAVESSA 02 - TRECHO 05</t>
  </si>
  <si>
    <t>RUA ITUMBIARA - TRECHO 01</t>
  </si>
  <si>
    <t>RUA ITUMBIARA - TRECHO 02</t>
  </si>
  <si>
    <t>RUA ITUMBIARA - TRECHO 03</t>
  </si>
  <si>
    <t>RUA ITUMBIARA - TRECHO 04</t>
  </si>
  <si>
    <t>RUA ITUMBIARA - TRECHO 05</t>
  </si>
  <si>
    <t>RUA ITUMBIARA - TRECHO 06</t>
  </si>
  <si>
    <t>RUA ITUMBIARA - TRECHO 07</t>
  </si>
  <si>
    <t>RUA NOVA AURORA - TRECHO 01</t>
  </si>
  <si>
    <t>RUA NOVA AURORA - TRECHO 02</t>
  </si>
  <si>
    <t>RUA NOVA AURORA - TRECHO 03</t>
  </si>
  <si>
    <t>RUA NOVA AURORA - TRECHO 04</t>
  </si>
  <si>
    <t>COMPRIMENTO TOTAL (M):</t>
  </si>
  <si>
    <t>COMPRIMENTO TOTAL (KM):</t>
  </si>
  <si>
    <t>RUA MARIA MESQUITA - TRECHO 05</t>
  </si>
  <si>
    <t>CENTRO E RESIDENCIAL JARDIM AMÉRICA</t>
  </si>
  <si>
    <t>RUA JOAQUIM DA SILVA RIBEIRO - TRECHO 10</t>
  </si>
  <si>
    <t>RUA JOAQUIM DA SILVA RIBEIRO - TRECHO 11</t>
  </si>
  <si>
    <t>RUA JOAQUIM DA SILVA RIBEIRO - TRECHO 12</t>
  </si>
  <si>
    <t>RUA TRAVESSA 02 - TRECHO 06</t>
  </si>
  <si>
    <t>RUA TRAVESSA 02 - TRECHO 07</t>
  </si>
  <si>
    <t>RUA TRAVESSA 02 - TRECHO 08</t>
  </si>
  <si>
    <t>RUA LUIZ PINTO - TRECHO 07</t>
  </si>
  <si>
    <t>RUA LUIZ PINTO - TRECHO 08</t>
  </si>
  <si>
    <t>RUA LUIZ PINTO - TRECHO 09</t>
  </si>
  <si>
    <t>RUA LUIZ PINTO - TRECHO 10</t>
  </si>
  <si>
    <t>AVENIDA CASTELO BRANCO - TRECHO 01</t>
  </si>
  <si>
    <t>AVENIDA CASTELO BRANCO - TRECHO 02</t>
  </si>
  <si>
    <t>AVENIDA CASTELO BRANCO - TRECHO 03</t>
  </si>
  <si>
    <t>RESIDENCIAL JARDIM AMÉRICA</t>
  </si>
  <si>
    <t>RUA CRISTALINA - TRECHO 05</t>
  </si>
  <si>
    <t>RUA CRISTALINA - TRECHO 06</t>
  </si>
  <si>
    <t>RUA CRISTALINA - TRECHO 07</t>
  </si>
  <si>
    <t>RUA CRISTALINA - TRECHO 08</t>
  </si>
  <si>
    <t>RUA CRISTALINA - TRECHO 09</t>
  </si>
  <si>
    <t>RUA PARAÚNA - TRECHO 03</t>
  </si>
  <si>
    <t>RUA PARAÚNA - TRECHO 04</t>
  </si>
  <si>
    <t>RUA PARAÚNA - TRECHO 05</t>
  </si>
  <si>
    <t>RUA PARAÚNA - TRECHO 06</t>
  </si>
  <si>
    <t>RUA PARAÚNA - TRECHO 07</t>
  </si>
  <si>
    <t>AVENIDA DO LAGO - TRECHO 01</t>
  </si>
  <si>
    <t>AVENIDA DO LAGO - TRECHO 02</t>
  </si>
  <si>
    <t>RUA PARAÍSO - TRECHO 04</t>
  </si>
  <si>
    <t>RUA PARAÍSO - TRECHO 05</t>
  </si>
  <si>
    <t>RUA PARAÍSO - TRECHO 06</t>
  </si>
  <si>
    <t>RUA PARAÍSO - TRECHO 07</t>
  </si>
  <si>
    <t>RUA JA 03</t>
  </si>
  <si>
    <t>RUA JA 04</t>
  </si>
  <si>
    <t>RUA JA 05</t>
  </si>
  <si>
    <t>RUA JA 07</t>
  </si>
  <si>
    <t>RUA JA 11</t>
  </si>
  <si>
    <t>RUA JA 01 - TRECHO 01</t>
  </si>
  <si>
    <t>RUA JA 01 - TRECHO 02</t>
  </si>
  <si>
    <t>RUA JA 01 - TRECHO 03</t>
  </si>
  <si>
    <t>RUA JA 02 - TRECHO 01</t>
  </si>
  <si>
    <t>RUA JA 02 - TRECHO 02</t>
  </si>
  <si>
    <t>ROTATÓRIA DE ACESSO</t>
  </si>
  <si>
    <t>RUA 02</t>
  </si>
  <si>
    <t>RESIDENCIAL JARDIM SOLARIS</t>
  </si>
  <si>
    <t>RUA 04</t>
  </si>
  <si>
    <t>RUA 06</t>
  </si>
  <si>
    <t>AVENIDA JOÃO SILVANO ROSA - TRECHO 08</t>
  </si>
  <si>
    <t>CENTRO E RESIDENCIAL VIGILATO EVANGELISTA PEREIRA</t>
  </si>
  <si>
    <t>RUA JOAQUIM DA SILVA RIBEIRO - TRECHO 13</t>
  </si>
  <si>
    <t>CENTRO, RESIDENCIAL JARDIM AMÉRICA, RESIDENCIAL VIGILATO EVANGELISTA PEREIRA</t>
  </si>
  <si>
    <t>RUA JOSÉ FERREIRA DA SILVA  TRECHO 01</t>
  </si>
  <si>
    <t>RUA JOSÉ FERREIRA DA SILVA  TRECHO 02</t>
  </si>
  <si>
    <t>RUA JOSÉ FERREIRA DA SILVA  TRECHO 03</t>
  </si>
  <si>
    <t>RESIDENCIAL VIGILATO EVANGELISTA PEREIRA</t>
  </si>
  <si>
    <t>RUA ANTONIO FERREIRA GOULART - TRECHO 07</t>
  </si>
  <si>
    <t>RUA ANTONIO FERREIRA GOULART - TRECHO 08</t>
  </si>
  <si>
    <t>JARDIM JK E RESIDENCIAL VIGILATO EVANGELISTA PEREIRA</t>
  </si>
  <si>
    <t>RUA JOSÉ ELIZEU DA SILVA II - TRECHO 08</t>
  </si>
  <si>
    <t>AVENIDA JOSÉ EVANGELISTA PEREIRA</t>
  </si>
  <si>
    <t>RUA JOANA AIRES DE ARAÚJO</t>
  </si>
  <si>
    <t>RUA 01 - TRECHO 01</t>
  </si>
  <si>
    <t>RUA 01 - TRECHO 02</t>
  </si>
  <si>
    <t>RUA 01 - TRECHO 03</t>
  </si>
  <si>
    <t>RUA NOVA AURORA - TRECHO 05</t>
  </si>
  <si>
    <t>RUA NOVA AURORA - TRECHO 06</t>
  </si>
  <si>
    <t>RUA NOVA AURORA - TRECHO 07</t>
  </si>
  <si>
    <t>RUA NOVA AURORA - TRECHO 08</t>
  </si>
  <si>
    <t>RUA 02 - TRECHO 03</t>
  </si>
  <si>
    <t>RUA 03 - TRECHO 01</t>
  </si>
  <si>
    <t>RUA 03 - TRECHO 02</t>
  </si>
  <si>
    <t>RUA 03 - TRECHO 03</t>
  </si>
  <si>
    <t>RESIDENCIAL VIGILATO EVANGELISTA PEREIRA E RESIDENCIAL NOVA OUVIDOR</t>
  </si>
  <si>
    <t>JARDIM JK, RESIDENCIAL VIGILATO EVANGELISTA PEREIRA E RESIDENCIAL NOVA OUVIDOR</t>
  </si>
  <si>
    <t>JARDIM JK E RESIDENCIAL NOVA OUVIDOR</t>
  </si>
  <si>
    <t>AVENIDA IRAPUAN COSTA JUNIOR - TRECHO 12</t>
  </si>
  <si>
    <t>CENTRO E RESIDENCIAL CECÍLIA</t>
  </si>
  <si>
    <t>RUA JOSÉ MOREIRA BASTOS</t>
  </si>
  <si>
    <t>RUA JOÃO MINEIRO</t>
  </si>
  <si>
    <t>RUA EDIENE DA SILVA DIAS</t>
  </si>
  <si>
    <t>RUA BENEDITO LEÃO</t>
  </si>
  <si>
    <t>RUA PEDRO RICARDO</t>
  </si>
  <si>
    <t>RUA JOÃO TEODORO</t>
  </si>
  <si>
    <t>RUA JOAO GALDINO PEREIRA</t>
  </si>
  <si>
    <t>RUA JOSÉ VIGILATO</t>
  </si>
  <si>
    <t>RUA DELEMANO MOREIRA</t>
  </si>
  <si>
    <t>RESIDENCIAL CECÍLIA</t>
  </si>
  <si>
    <t>AVENIDA MARIA CUSTÓDIO RIBEIRO - TRECHO 01</t>
  </si>
  <si>
    <t>AVENIDA MARIA CUSTÓDIO RIBEIRO - TRECHO 02</t>
  </si>
  <si>
    <t>AVENIDA MARIA CUSTÓDIO RIBEIRO - TRECHO 03</t>
  </si>
  <si>
    <t>RUA RICARDO VAZ DOS REIS - TRECHO 01</t>
  </si>
  <si>
    <t>RUA RICARDO VAZ DOS REIS - TRECHO 02</t>
  </si>
  <si>
    <t>RUA RICARDO VAZ DOS REIS - TRECHO 03</t>
  </si>
  <si>
    <t>RUA ANTÔNIO GOMES DE LIMA - TRECHO 01</t>
  </si>
  <si>
    <t>RUA ANTÔNIO GOMES DE LIMA - TRECHO 02</t>
  </si>
  <si>
    <t>RUA ANTÔNIO GOMES DE LIMA - TRECHO 03</t>
  </si>
  <si>
    <t>RUA JOÃO PINTO RIBEIRO - TRECHO 01</t>
  </si>
  <si>
    <t>RUA JOÃO PINTO RIBEIRO - TRECHO 02</t>
  </si>
  <si>
    <t>RUA JOÃO PINTO RIBEIRO - TRECHO 03</t>
  </si>
  <si>
    <t>RUA LAUDILINO VICENTE - TRECHO 01</t>
  </si>
  <si>
    <t>RUA LAUDILINO VICENTE - TRECHO 02</t>
  </si>
  <si>
    <t>RUA TEREZA VAZ DOS REIS - TRECHO 01</t>
  </si>
  <si>
    <t>RUA TEREZA VAZ DOS REIS - TRECHO 02</t>
  </si>
  <si>
    <t>RUA VALDOMIRO VAZ DOS REIS</t>
  </si>
  <si>
    <t>RUA TRAVESSA CÂMARA MUNICIPAL</t>
  </si>
  <si>
    <t>RUA TRAVESSA PREFEITURA 01</t>
  </si>
  <si>
    <t>RUA TRAVESSA PREFEITURA 02</t>
  </si>
  <si>
    <t>RUA TRAVESSA RODOVIÁRIA</t>
  </si>
  <si>
    <t>RUA JOÃO PINTO RIBEIRO - TRECHO 04</t>
  </si>
  <si>
    <t>RUA PROFESSOR CARLOS - TRECHO 10</t>
  </si>
  <si>
    <t>RUA PROFESSOR CARLOS - TRECHO 11</t>
  </si>
  <si>
    <t>LEVANTAMENTO PARA SERVIÇOS DE COLETA DE RESÍDUOS SÓLIDOS URBANOS</t>
  </si>
  <si>
    <t>FUNÇÃO</t>
  </si>
  <si>
    <t>VALOR (MÊS)</t>
  </si>
  <si>
    <t>FUNÇÃO: COLETOR DE LIXO</t>
  </si>
  <si>
    <t>FUNÇÃO: SERVIÇOS DE JARDINAGEM DE LOGRADOUROS PÚBLICOS E EQUIVALENTES</t>
  </si>
  <si>
    <t>FUNÇÃO: CHEFE DE SERVIÇO DE LIMPEZA</t>
  </si>
  <si>
    <t>https://dissidio.com.br/salario/cbo-723330/pintor/</t>
  </si>
  <si>
    <t>PINTOR</t>
  </si>
  <si>
    <t>https://dissidio.com.br/salario/cbo-782205/ajudante-de-guincheiro/</t>
  </si>
  <si>
    <t>AJUDANTE DE GUINCHEIRO</t>
  </si>
  <si>
    <t>FUNÇÃO: AJUDANTE DE GUINCHEIRO</t>
  </si>
  <si>
    <t>__________________________________</t>
  </si>
  <si>
    <t>Omar Cardoso Rosa Filho</t>
  </si>
  <si>
    <t>Engenheiro Civil - CREA DF 14.476/D</t>
  </si>
  <si>
    <t>Departamento de Engenharia</t>
  </si>
  <si>
    <t>PREFEITURA MUNICIPAL DE OUVIDOR</t>
  </si>
  <si>
    <t>REFERÊNCIA SALARIAL</t>
  </si>
  <si>
    <t>OUVIDOR - GOIÁS</t>
  </si>
  <si>
    <t>OUVIDOR - GOIAS</t>
  </si>
  <si>
    <r>
      <rPr>
        <sz val="9"/>
        <rFont val="Times New Roman"/>
        <family val="1"/>
      </rPr>
      <t>PREÇO  UNIT.</t>
    </r>
  </si>
  <si>
    <r>
      <rPr>
        <sz val="9"/>
        <rFont val="Times New Roman"/>
        <family val="1"/>
      </rPr>
      <t>PREÇO TOTAL</t>
    </r>
  </si>
  <si>
    <r>
      <rPr>
        <sz val="9"/>
        <rFont val="Times New Roman"/>
        <family val="1"/>
      </rPr>
      <t>UNIFORME / EPI´S</t>
    </r>
  </si>
  <si>
    <r>
      <rPr>
        <sz val="9"/>
        <rFont val="Times New Roman"/>
        <family val="1"/>
      </rPr>
      <t>CONSUMO DE COMBUSTIVEL EM LITROS/MÊS</t>
    </r>
  </si>
  <si>
    <r>
      <rPr>
        <sz val="9"/>
        <rFont val="Times New Roman"/>
        <family val="1"/>
      </rPr>
      <t>TAXA DE DEPRECIAÇÃO</t>
    </r>
  </si>
  <si>
    <r>
      <rPr>
        <sz val="9"/>
        <rFont val="Times New Roman"/>
        <family val="1"/>
      </rPr>
      <t>TAXA DE DEPRECIAÇÃO MENSAL</t>
    </r>
  </si>
  <si>
    <r>
      <rPr>
        <sz val="9"/>
        <rFont val="Times New Roman"/>
        <family val="1"/>
      </rPr>
      <t>CUSTO DE MANUTENÇÃO</t>
    </r>
  </si>
  <si>
    <r>
      <rPr>
        <sz val="9"/>
        <rFont val="Times New Roman"/>
        <family val="1"/>
      </rPr>
      <t>SACOS PLÁSTICOS (100 L) MALAS DE SACOS (10 SACOS POR DIA DE TRABALHO - 1 MALA CONTEM 100 UNIDADES DE SACOS
PLÁSTICOS )</t>
    </r>
  </si>
  <si>
    <r>
      <rPr>
        <sz val="9"/>
        <rFont val="Times New Roman"/>
        <family val="1"/>
      </rPr>
      <t>CONSUMO DE COMBUSTIVEL DESCARGA E TRAJETO IMPRODUTIVO</t>
    </r>
  </si>
  <si>
    <r>
      <rPr>
        <b/>
        <sz val="9"/>
        <rFont val="Times New Roman"/>
        <family val="1"/>
      </rPr>
      <t>COLETA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DE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RESIDUOS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DE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VARRIÇÃO</t>
    </r>
  </si>
  <si>
    <t>POLIGUINDASTE SIMPLES COM CAPACIDADE DE IÇAMENTO DE 10 TONELADAS</t>
  </si>
  <si>
    <t>CUSTO TOTAL POR POLIGUINDASTE SIMPLES COM CAPACIDADE DE IÇAMENTO DE 10 TONELADAS</t>
  </si>
  <si>
    <t>MERCEDES-BENZ 1214 2p (diesel) 1996 OU EQUIVALENTE</t>
  </si>
  <si>
    <t>CUSTO TOTAL POR MERCEDES-BENZ 1214 2p (diesel) 1996 OU EQUIVALENTE</t>
  </si>
  <si>
    <t>UNIDADE</t>
  </si>
  <si>
    <t>TON</t>
  </si>
  <si>
    <t>EQUIPE</t>
  </si>
  <si>
    <t>KM / EIXO</t>
  </si>
  <si>
    <t>QUANTIDADE (MENSAL)</t>
  </si>
  <si>
    <t>KOMBI STANDARD 1.4 MI TOTAL FLEX 8V 2014 OU EQUIVALENTE</t>
  </si>
  <si>
    <t>CUSTO TOTAL POR KOMBI STANDARD 1.4 MI TOTAL FLEX 8V 2014 OU EQUIVALENTE</t>
  </si>
  <si>
    <t>POPULAÇÃO:</t>
  </si>
  <si>
    <t>HABITANTES (FONTE: IBGE 2018)</t>
  </si>
  <si>
    <t>QUANTIDADE DE RSU:</t>
  </si>
  <si>
    <t>RESÍDUO SOLTO:</t>
  </si>
  <si>
    <t>KG/M³</t>
  </si>
  <si>
    <t>RESÍDUO COMPACTADO:</t>
  </si>
  <si>
    <t>KG/M³ (NO ATERRO SANITÁRIO)</t>
  </si>
  <si>
    <t>KG/DIA (DADOS: OUVIDOR-GO)</t>
  </si>
  <si>
    <t>VALOR TOTAL DE ENTULHOS</t>
  </si>
  <si>
    <t>CAÇAMBA COLETOR COMPACTADOR CIMASP – MAGYSTER 15 - ANO 2019</t>
  </si>
  <si>
    <t>CUSTO TOTAL POR CAÇAMBA COLETOR COMPACTADOR CIMASP – MAGYSTER 15 - ANO 2019</t>
  </si>
  <si>
    <t>CAPINA, ROÇAGEM E PODA DE ÁRVORES</t>
  </si>
  <si>
    <r>
      <rPr>
        <b/>
        <sz val="9"/>
        <rFont val="Times New Roman"/>
        <family val="1"/>
      </rPr>
      <t>SERVIÇOS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DE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CAPINA, ROÇAGEM E PODA DE ÁRVORES</t>
    </r>
  </si>
  <si>
    <t>CUSTO TOTAL POR VEÍCULO CHEVROLET D-60 1981 (DIESEL) / EQUIVALENTE</t>
  </si>
  <si>
    <t>CHEVROLET D-60 1981 (DIESEL) / EQUIVALENTE</t>
  </si>
  <si>
    <t>VM 270 4x2 2p (diesel) (E5) 2014 OU EQUIVALENTE</t>
  </si>
  <si>
    <t>CUSTO TOTAL POR VM 270 4x2 2p (diesel) (E5) 2014 OU EQUIVALENTE</t>
  </si>
  <si>
    <t>CONVENÇÃO COLETIVA DE TRABALHO 2019/2021 - NÚMERO DE REGISTRO NO MTE: GO000155/2019</t>
  </si>
  <si>
    <t>CONVENÇÃO COLETIVA DE TRABALHO 2019/2020 - NÚMERO DE REGISTRO NO MTE: GO000409/2019</t>
  </si>
  <si>
    <t>MOTORISTA CARRETEIRO</t>
  </si>
  <si>
    <t>AJUDANTES / CARREGADORES</t>
  </si>
  <si>
    <t>PLANO ODONTOLÓGICO</t>
  </si>
  <si>
    <t>https://dissidio.com.br/salario/cbo-715135/operador-de-pa-carregadeira-e-tratores/</t>
  </si>
  <si>
    <t>OPERADOR DE PÁ CARREGADEIRA E TRATORES EM GOIÁS</t>
  </si>
  <si>
    <t>MOTORISTA DE CAMINHÃO GUINDASTE</t>
  </si>
  <si>
    <t>https://dissidio.com.br/salario/cbo-782515/motorista-de-caminhao-guindaste/</t>
  </si>
  <si>
    <t>MOTORISTA DE CAMINHÃO CAÇAMBA COLETOR</t>
  </si>
  <si>
    <t>https://dissidio.com.br/salario/cbo-782510/motorista-de-caminhao-basculante/</t>
  </si>
  <si>
    <t>Ouvidor, 30 de agosto de 2019</t>
  </si>
  <si>
    <t xml:space="preserve">SALARIO </t>
  </si>
  <si>
    <t>INSALUBRIDADE (GRAU MÁXIMO)</t>
  </si>
  <si>
    <t>FUNÇÃO: MOTORISTA DE CAMINHÃO CAÇAMBA COLETOR</t>
  </si>
  <si>
    <t>ENCARGOS SOCIAIS (SOBRE SALÁRIO + INSALUBRIDADE + ADICIONAL NOTURNO)</t>
  </si>
  <si>
    <t xml:space="preserve">Riscos, administ. Central, administ., Garantia </t>
  </si>
  <si>
    <t>Despesas financeiras</t>
  </si>
  <si>
    <t>Bonificação/lucro</t>
  </si>
  <si>
    <t>COFIS/PIS/ISS/CPMF</t>
  </si>
  <si>
    <t>ENCARGOS SOCIAIS AGETOP</t>
  </si>
  <si>
    <t>DISCRIMINAÇÃO</t>
  </si>
  <si>
    <t>% Salário</t>
  </si>
  <si>
    <t>Mensal</t>
  </si>
  <si>
    <t>GRUPO A</t>
  </si>
  <si>
    <t>Básico</t>
  </si>
  <si>
    <t>INSS</t>
  </si>
  <si>
    <t>FGTS</t>
  </si>
  <si>
    <t>SESI</t>
  </si>
  <si>
    <t>SENAI</t>
  </si>
  <si>
    <t>INCRA</t>
  </si>
  <si>
    <t>Salário-Educação</t>
  </si>
  <si>
    <t>Seguro-Acidente de Trabalho – INSS</t>
  </si>
  <si>
    <t>SEBRAE</t>
  </si>
  <si>
    <t>SECONCI</t>
  </si>
  <si>
    <t>TOTAL GRUPO A</t>
  </si>
  <si>
    <t>GRUPO B</t>
  </si>
  <si>
    <t>Encargos sociais que recebem incidências do Grupo A</t>
  </si>
  <si>
    <t>Repouso semanal remunerado</t>
  </si>
  <si>
    <t>Feriados</t>
  </si>
  <si>
    <t>Auxílio Enfermidade</t>
  </si>
  <si>
    <t>Auxílio Acidente</t>
  </si>
  <si>
    <t>Licença Paternidade</t>
  </si>
  <si>
    <t>Licença Maternidade</t>
  </si>
  <si>
    <t>Faltas Justificadas</t>
  </si>
  <si>
    <t>. Férias + 1/3</t>
  </si>
  <si>
    <t>13° Salário</t>
  </si>
  <si>
    <t>TOTAL GRUPO B</t>
  </si>
  <si>
    <t>GRUPO C</t>
  </si>
  <si>
    <t>Aviso Prévio Indenizado</t>
  </si>
  <si>
    <t>Aviso Prévio Trabalhado</t>
  </si>
  <si>
    <t>Multa por Rescisão do Contrato de Trabalho sem Justa Causa</t>
  </si>
  <si>
    <t>Indenização Adicional</t>
  </si>
  <si>
    <t>TOTAL GRUPO C</t>
  </si>
  <si>
    <t>GRUPO D</t>
  </si>
  <si>
    <t>Taxas de reincidências</t>
  </si>
  <si>
    <t>Grupo A x Grupo B</t>
  </si>
  <si>
    <t>Incidência de FGTS sobre o aviso prévio</t>
  </si>
  <si>
    <t>Incidência de multa do FGTS sobre o aviso prévio</t>
  </si>
  <si>
    <t>TOTAL GRUPO D</t>
  </si>
  <si>
    <t>TOTAL DOS ENCARGOS SOCIAIS</t>
  </si>
  <si>
    <t>FUNÇÃO: MOTORISTA DE CAMINHÃO GUINDASTE</t>
  </si>
  <si>
    <t>2.3.1. Salários</t>
  </si>
  <si>
    <t>Para o cálculo dos salários dos funcionários envolvidos neste serviço deverá ser aplicada a me</t>
  </si>
  <si>
    <t>todologia</t>
  </si>
  <si>
    <t>do ‘Apêndice A” deste Manual com a seguinte especi_x001F_ cidade:</t>
  </si>
  <si>
    <t>Empregar para os varredores o percentual de 40%, de forma a equipará-los ao grau máximo de</t>
  </si>
  <si>
    <t>insalubridade do art. 192 da CLT e da NR-159.</t>
  </si>
  <si>
    <t>Mês/Ano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</si>
  <si>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</si>
  <si>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</si>
  <si>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</si>
  <si>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</si>
  <si>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</si>
  <si>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</si>
  <si>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</si>
  <si>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</si>
  <si>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TAXA DE JUROS SELIC</t>
  </si>
  <si>
    <t>2.3. COMPOSIÇÃO DE CUSTOS - INSALUBRIDADE</t>
  </si>
  <si>
    <t>Passo 1: Calcular o preço do veículo/equipamento.</t>
  </si>
  <si>
    <t>Veri_x001F_ car o preço dos veículos no site da FIPE (http://www2._x001F_ pe.org.br/pt-br/indices/veiculos/).</t>
  </si>
  <si>
    <t>A tabela FIPE apresenta o campo “período de referência”. Ele deve ser preenchido com a data do</t>
  </si>
  <si>
    <t>contrato em análise.</t>
  </si>
  <si>
    <t>Passo 2: Calcular a depreciação.</t>
  </si>
  <si>
    <t>A depreciação é a perda de valor dos bens que pode ocorrer por desgaste físico, devido às ações</t>
  </si>
  <si>
    <t>da natureza ou pelo próprio uso, ou obsolescência, também chamada de depreciação econômica</t>
  </si>
  <si>
    <t>devido às inovações tecnológicas.</t>
  </si>
  <si>
    <t>A depreciação pode ser calculada por diferentes métodos, escolhemos o método linear, mais</t>
  </si>
  <si>
    <t>comum e utilizado pela Secretaria da Receita Federal - SRF.</t>
  </si>
  <si>
    <t>Regra geral, a taxa de depreciação será _x001F_ xada em função do prazo durante o qual se possa esperar</t>
  </si>
  <si>
    <t>a utilização econômica do bem, pelo contribuinte, na produção dos seus rendimentos (RIR/1999,</t>
  </si>
  <si>
    <t>art. 310).</t>
  </si>
  <si>
    <t>O Anexo I da Instrução Normativa SRF nº 162, de 31 de dezembro de 1998, http://normas.receita.</t>
  </si>
  <si>
    <t>ANEXO B – VEÍCULOS E EQUIPAMENTOS</t>
  </si>
  <si>
    <t>fazenda.gov.br/sijut2consulta/link.action?visao=anotado&amp;idAto=15004</t>
  </si>
  <si>
    <t>O cálculo do coe_x001F_ ciente de depreciação linear (d) e da depreciação mensal (Dep) é obtido da</t>
  </si>
  <si>
    <t>seguinte forma:</t>
  </si>
  <si>
    <t>Sendo:</t>
  </si>
  <si>
    <t>VR - valor residual (%)</t>
  </si>
  <si>
    <t>VU - vida útil (anos)</t>
  </si>
  <si>
    <t>VN – valor do veículo novo (R$)</t>
  </si>
  <si>
    <t>Passo 3: Calcular a remuneração do capital.</t>
  </si>
  <si>
    <t>A remuneração do capital, ou custo de oportunidade, signi_x001F_ ca o valor que a empresa obteria</t>
  </si>
  <si>
    <t>se optasse em investir em outro negócio, independente do formato e livre de risco, ao invés de estar</t>
  </si>
  <si>
    <t>realizando atividades empresariais de limpeza urbana.</t>
  </si>
  <si>
    <t>Nesta parcela, em regra, utiliza-se a taxa de juros anual real de 6% a.a., taxa essa equivalente ao</t>
  </si>
  <si>
    <t>rendimento das aplicações de caderneta de poupança sem a incidência da Taxa de Referência (TR),</t>
  </si>
  <si>
    <t>visto que a parcela correspondente à TR é aplicada como fator de rendimento da poupança, não se</t>
  </si>
  <si>
    <t>justi_x001F_ cando a sua aplicação sobre os custos de insumos que mensalmente são coletados, e por isso</t>
  </si>
  <si>
    <t>não estando sujeitos a impacto signi_x001F_ cativo do processo in_x001D_ acionário11.</t>
  </si>
  <si>
    <t>Esta taxa é aplicada sobre o valor médio do investimento (Vm), segundo as seguintes fórmulas</t>
  </si>
  <si>
    <t>(SINAPI – Metodologias e Conceitos – 2015):</t>
  </si>
  <si>
    <t>VN - valor do veículo novo (R$)</t>
  </si>
  <si>
    <t>i – taxa de juros anuais (6% a.a.)</t>
  </si>
  <si>
    <t>OBS.1: Considera-se a possibilidade de se adotar, como remuneração do capital, a Taxa SELIC mensal,</t>
  </si>
  <si>
    <t>referente à data de assinatura do contrato, uma vez que re_x001D_ ete com maior realidade os juros</t>
  </si>
  <si>
    <t>praticados na economia do país;</t>
  </si>
  <si>
    <t>Passo 4: Calcular o consumo de combustível.</t>
  </si>
  <si>
    <t>Estabelecer a quantidade de km rodados por dia (Qk), baseando-se nas rotas a serem feitas,</t>
  </si>
  <si>
    <t>tanto para os veículos coletores quanto para o veículo de _x001F_ scalização. Em seguida, de_x001F_ nir valores de</t>
  </si>
  <si>
    <t>consumo de combustível (l).</t>
  </si>
  <si>
    <t>Buscar o preço de cada combustível (p) no sítio eletrônico da Agência Nacional do Petróleo</t>
  </si>
  <si>
    <t>(ANP), coluna preço médio ao consumidor: http://www.anp.gov.br/preco/.</t>
  </si>
  <si>
    <t>Qk – quantidade de quilômetros rodados por dia (km)</t>
  </si>
  <si>
    <t>l – consumo de combustível (l/km)</t>
  </si>
  <si>
    <t>p – preço do combustível (R$)</t>
  </si>
  <si>
    <t>Passo 5: Calcular os custos com _x001F_ ltros e lubri_x001F_ cantes.</t>
  </si>
  <si>
    <t>Considerar 10% do valor gasto com Combustível.</t>
  </si>
  <si>
    <t>Passo 6: Calcular o custo com manutenção.</t>
  </si>
  <si>
    <t>Manutenção é o conjunto de atividades e recursos aplicados aos equipamentos, visando garantir</t>
  </si>
  <si>
    <t>a continuidade de sua função dentro de parâmetros de disponibilidade, qualidade, prazo, custos</t>
  </si>
  <si>
    <t>e vida útil adequados.</t>
  </si>
  <si>
    <t>que vincula as reservas destinadas à manutenção com o custo de aquisição do equipamento. Portanto,</t>
  </si>
  <si>
    <t>o custo de manutenção (CM) dos equipamentos pode ser determinado pela seguinte expressão11:</t>
  </si>
  <si>
    <t>A quantificação destes custos é bastante variada e, portanto, adota-se um método aproximado</t>
  </si>
  <si>
    <t>VU - vida útil veículo novo (anos)</t>
  </si>
  <si>
    <t>K – coe_x001F_ ciente de proporcionalidade para manutenção, conforme Tabela 17.</t>
  </si>
  <si>
    <t>Passo 7: Calcular os seguros e impostos.</t>
  </si>
  <si>
    <t>Devido ao alto custo envolvido, os grandes frotistas de equipamentos não fazem seguro de</t>
  </si>
  <si>
    <t>todos seus equipamentos em companhias seguradoras, a não ser em casos especiais. Eles próprios</t>
  </si>
  <si>
    <t>bancam os riscos, representados principalmente por avarias, já que os roubos de equipamentos de</t>
  </si>
  <si>
    <t>maior porte são raros. Porém, com relação aos veículos, o procedimento é distinto. A percentagem</t>
  </si>
  <si>
    <t>dos que são segurados tende a crescer, mas é muito variável de empresa para empresa.</t>
  </si>
  <si>
    <t>Considera-se, a título de Seguros e Impostos (L), somente o IPVA e o Seguro Obrigatório necessário</t>
  </si>
  <si>
    <t>para a regularização do veículo, totalizando incidência total de 2,5% sobre o investimento</t>
  </si>
  <si>
    <t>médio em veículos. Seu valor é calculado pela aplicação da seguinte fórmula:</t>
  </si>
  <si>
    <t>VN – valor do veículo novo, (R$)</t>
  </si>
  <si>
    <t>neste Manual demandaria pesquisas e debates entre as várias áreas envolvidas (Contabilidade, Administração,</t>
  </si>
  <si>
    <t>Economia, Direito e Estatística), extrapolaria o escopo deste trabalho.</t>
  </si>
  <si>
    <t>Desta feita, adotam-se os percentuais de BDI de_x001F_ nidos no “Demonstrativo dos BDI’s estimados</t>
  </si>
  <si>
    <t>nos orçamentos onerados de obras civis da AGETOP”39, quando se tratar de prestação de serviços</t>
  </si>
  <si>
    <t>de limpeza urbana, visto que esse grupo de serviços (381 – CNAE-2.0) não está relacionado na Lei nº</t>
  </si>
  <si>
    <t>12.546/2011, alterada pela Lei nº 12.844/2013.</t>
  </si>
  <si>
    <t>Os percentuais vigentes são os indicados na Tabela 1 - BDI PARA OBRAS DE EDIFICAÇÕES39, conforme</t>
  </si>
  <si>
    <t>a alíquota de ISS de cada município.</t>
  </si>
  <si>
    <t>COMPOSIÇÃO DE BDI</t>
  </si>
  <si>
    <t>Evidencia-se, assim, que a determinação de um BDI especí_x001F_fico para os serviços discriminados</t>
  </si>
  <si>
    <t>IPVA + DPVAT (2,50%) / 12 MESES</t>
  </si>
  <si>
    <t>Síntese dos Preços Praticados - GOIAS</t>
  </si>
  <si>
    <t>Resumo I - Gasolina R$/l</t>
  </si>
  <si>
    <t>Período : De 18/08/2019 a 24/08/2019</t>
  </si>
  <si>
    <t>DADOS MUNICÍPIO</t>
  </si>
  <si>
    <t>MUNICÍPIO</t>
  </si>
  <si>
    <t>Nº DE POSTOS</t>
  </si>
  <si>
    <t>PESQUISADOS</t>
  </si>
  <si>
    <t>Preço ao Consumidor</t>
  </si>
  <si>
    <t>Preço Distribuidora</t>
  </si>
  <si>
    <t>PREÇO MÉDIO</t>
  </si>
  <si>
    <t>DESVIO PADRÃO</t>
  </si>
  <si>
    <t>PREÇO MÍNIMO</t>
  </si>
  <si>
    <t>PREÇO MÁXIMO</t>
  </si>
  <si>
    <t>MARGEM MÉDIA</t>
  </si>
  <si>
    <t>Aguas Lindas de Goias</t>
  </si>
  <si>
    <t>Anapolis</t>
  </si>
  <si>
    <t>Aparecida de Goiania</t>
  </si>
  <si>
    <t>Caldas Novas</t>
  </si>
  <si>
    <t>Catalao</t>
  </si>
  <si>
    <t>Formosa</t>
  </si>
  <si>
    <t>Goiania</t>
  </si>
  <si>
    <t>Goiatuba</t>
  </si>
  <si>
    <t>Itumbiara</t>
  </si>
  <si>
    <t>Jatai</t>
  </si>
  <si>
    <t>Luziania</t>
  </si>
  <si>
    <t>Mineiros</t>
  </si>
  <si>
    <t>Morrinhos</t>
  </si>
  <si>
    <t>Porangatu</t>
  </si>
  <si>
    <t>Rio Verde</t>
  </si>
  <si>
    <t>Trindade</t>
  </si>
  <si>
    <t>Valparaiso de Goias</t>
  </si>
  <si>
    <t>Resumo I - Diesel S10 R$/l</t>
  </si>
  <si>
    <t>INSALUBRIDADE  (GRAU MÁXIMO)</t>
  </si>
  <si>
    <t>Despesas financeiras (3)</t>
  </si>
  <si>
    <t>Administração central (1)</t>
  </si>
  <si>
    <t>Lucro (2)</t>
  </si>
  <si>
    <t>Seguros + Garantias (4)</t>
  </si>
  <si>
    <t>Riscos (5)</t>
  </si>
  <si>
    <t>ISS (6)</t>
  </si>
  <si>
    <t>PIS (7)</t>
  </si>
  <si>
    <t>COFINS (7)</t>
  </si>
  <si>
    <t>CPRB (8)</t>
  </si>
  <si>
    <t>Resultado (*)</t>
  </si>
  <si>
    <t>(*) A fórmula para estipulação da taxa de BDI estimado adotado é a mesma que foi aplicada para a obtenção das tabelas contidas no Acórdão n. 2.622/2013 – TCU- Plenário</t>
  </si>
  <si>
    <t>onde:</t>
  </si>
  <si>
    <t>R = taxa de riscos</t>
  </si>
  <si>
    <t>G = taxa de garantias</t>
  </si>
  <si>
    <t>DF = taxa de despesas financeiras L = taxa de lucro/remuneração</t>
  </si>
  <si>
    <t>I = taxa de incidência de impostos (PIS, COFINS, CPRB e ISS)</t>
  </si>
  <si>
    <t>0,00% à 0,56%</t>
  </si>
  <si>
    <t>0,00% à 0,97%</t>
  </si>
  <si>
    <t>0,00% à 0,12%</t>
  </si>
  <si>
    <t>3,83% à 7,20%</t>
  </si>
  <si>
    <t>0,11% à 4,00%</t>
  </si>
  <si>
    <t>Variação</t>
  </si>
  <si>
    <t>10,17%  à  20,07%</t>
  </si>
  <si>
    <t>COMPOSIÇÃO DO BDI - CONFORME ORÇAMENTOS ONERADOS DE OBRAS CIVIS DA AGETOP</t>
  </si>
  <si>
    <t>BDI = 20,07%</t>
  </si>
  <si>
    <t>Impostos</t>
  </si>
  <si>
    <t>AC = taxa de administração central</t>
  </si>
  <si>
    <t>S = taxa de seguros</t>
  </si>
  <si>
    <t>FUNCIONÁRIOS (SEM BDI)</t>
  </si>
  <si>
    <t>EQUIPAMENTOS (SEM BDI)</t>
  </si>
  <si>
    <t>PREÇO UNITÁRIO (COM BDI)</t>
  </si>
  <si>
    <t>VALOR TOTAL (COM BDI)               12 MESES</t>
  </si>
  <si>
    <t>VALOR MENSAL              (COM BDI)</t>
  </si>
  <si>
    <t xml:space="preserve">PLANILHA DE COMPOSIÇÃO DE PREÇOS UNITÁRIOS </t>
  </si>
  <si>
    <t>VALOR MENSAL             (COM BDI)</t>
  </si>
  <si>
    <t>VALOR TOTAL         (COM BDI)</t>
  </si>
  <si>
    <t>PLANILHA DEMONSTRATIVA DE PREÇOS UNITÁRIOS - FUNCIONÁRIOS 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</si>
</sst>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R$&quot;#,##0.00;[Red]\-&quot;R$&quot;#,##0.00"/>
    <numFmt numFmtId="165" formatCode="_-&quot;R$&quot;* #,##0.00_-;\-&quot;R$&quot;* #,##0.00_-;_-&quot;R$&quot;* &quot;-&quot;??_-;_-@_-"/>
    <numFmt numFmtId="166" formatCode="0.0000"/>
    <numFmt numFmtId="167" formatCode="0.000"/>
    <numFmt numFmtId="168" formatCode="0.0"/>
    <numFmt numFmtId="169" formatCode="0.000%"/>
    <numFmt numFmtId="170" formatCode="0.000000%"/>
    <numFmt numFmtId="171" formatCode="#,##0.0000"/>
    <numFmt numFmtId="172" formatCode="_(* #,##0.00_);_(* \(#,##0.00\);_(* &quot;-&quot;??_);_(@_)"/>
    <numFmt numFmtId="173" formatCode="_(* #,##0.000_);_(* \(#,##0.000\);_(* &quot;-&quot;??_);_(@_)"/>
  </numFmts>
  <fonts count="3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9"/>
      <color indexed="48"/>
      <name val="Times New Roman"/>
      <family val="1"/>
    </font>
    <font>
      <b/>
      <i/>
      <sz val="9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rgb="FFFF0000"/>
      <name val="Times New Roman"/>
      <family val="1"/>
    </font>
    <font>
      <b/>
      <u/>
      <sz val="9"/>
      <color rgb="FFFF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9"/>
      <color rgb="FF6094AE"/>
      <name val="Arial"/>
      <family val="2"/>
    </font>
    <font>
      <sz val="9"/>
      <color rgb="FF0E5085"/>
      <name val="Verdana"/>
      <family val="2"/>
    </font>
    <font>
      <sz val="9"/>
      <color rgb="FF000000"/>
      <name val="Verdana"/>
      <family val="2"/>
    </font>
    <font>
      <u/>
      <sz val="10"/>
      <color theme="10"/>
      <name val="Times New Roman"/>
      <family val="1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10"/>
      <color rgb="FF000000"/>
      <name val="Times New Roman"/>
      <family val="1"/>
    </font>
    <font>
      <sz val="8"/>
      <name val="Times New Roman"/>
      <family val="1"/>
    </font>
    <font>
      <b/>
      <u/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6094AE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9E1F0"/>
      </bottom>
      <diagonal/>
    </border>
    <border>
      <left/>
      <right style="medium">
        <color rgb="FFFFFFFF"/>
      </right>
      <top/>
      <bottom style="medium">
        <color rgb="FFD9E1F0"/>
      </bottom>
      <diagonal/>
    </border>
    <border>
      <left/>
      <right/>
      <top style="medium">
        <color rgb="FFD9E1F0"/>
      </top>
      <bottom style="medium">
        <color rgb="FFD9E1F0"/>
      </bottom>
      <diagonal/>
    </border>
    <border>
      <left/>
      <right style="medium">
        <color rgb="FFFFFFFF"/>
      </right>
      <top style="medium">
        <color rgb="FFD9E1F0"/>
      </top>
      <bottom style="medium">
        <color rgb="FFD9E1F0"/>
      </bottom>
      <diagonal/>
    </border>
    <border>
      <left style="medium">
        <color rgb="FFFFFFFF"/>
      </left>
      <right/>
      <top style="medium">
        <color rgb="FFD9E1F0"/>
      </top>
      <bottom style="medium">
        <color rgb="FFD9E1F0"/>
      </bottom>
      <diagonal/>
    </border>
    <border>
      <left style="medium">
        <color indexed="64"/>
      </left>
      <right/>
      <top/>
      <bottom style="medium">
        <color rgb="FFD9E1F0"/>
      </bottom>
      <diagonal/>
    </border>
    <border>
      <left/>
      <right style="medium">
        <color indexed="64"/>
      </right>
      <top/>
      <bottom style="medium">
        <color rgb="FFD9E1F0"/>
      </bottom>
      <diagonal/>
    </border>
    <border>
      <left style="medium">
        <color indexed="64"/>
      </left>
      <right/>
      <top style="medium">
        <color rgb="FFD9E1F0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D9E1F0"/>
      </bottom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" fillId="0" borderId="0"/>
    <xf numFmtId="0" fontId="14" fillId="0" borderId="0"/>
  </cellStyleXfs>
  <cellXfs count="424">
    <xf numFmtId="0" fontId="0" fillId="0" borderId="0" xfId="0" applyAlignment="1">
      <alignment horizontal="left" vertical="top"/>
    </xf>
    <xf numFmtId="0" fontId="16" fillId="0" borderId="5" xfId="8" applyFont="1" applyBorder="1" applyAlignment="1">
      <alignment horizontal="center" vertical="center"/>
    </xf>
    <xf numFmtId="0" fontId="17" fillId="0" borderId="5" xfId="8" applyFont="1" applyBorder="1" applyAlignment="1">
      <alignment horizontal="center" vertical="center"/>
    </xf>
    <xf numFmtId="10" fontId="17" fillId="0" borderId="5" xfId="8" applyNumberFormat="1" applyFont="1" applyBorder="1" applyAlignment="1">
      <alignment horizontal="center" vertical="center"/>
    </xf>
    <xf numFmtId="0" fontId="17" fillId="0" borderId="5" xfId="8" applyFont="1" applyBorder="1" applyAlignment="1">
      <alignment horizontal="left" vertical="center"/>
    </xf>
    <xf numFmtId="0" fontId="17" fillId="0" borderId="5" xfId="8" applyFont="1" applyBorder="1" applyAlignment="1">
      <alignment vertical="center"/>
    </xf>
    <xf numFmtId="10" fontId="16" fillId="0" borderId="5" xfId="8" applyNumberFormat="1" applyFont="1" applyBorder="1" applyAlignment="1">
      <alignment horizontal="center" vertical="center"/>
    </xf>
    <xf numFmtId="0" fontId="17" fillId="0" borderId="5" xfId="8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4" fontId="6" fillId="0" borderId="5" xfId="0" applyNumberFormat="1" applyFont="1" applyBorder="1" applyAlignment="1">
      <alignment horizontal="center" vertical="center"/>
    </xf>
    <xf numFmtId="165" fontId="6" fillId="0" borderId="5" xfId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8" applyAlignment="1">
      <alignment vertical="center"/>
    </xf>
    <xf numFmtId="0" fontId="15" fillId="0" borderId="16" xfId="8" applyFont="1" applyBorder="1" applyAlignment="1">
      <alignment horizontal="center" vertical="center"/>
    </xf>
    <xf numFmtId="0" fontId="15" fillId="0" borderId="9" xfId="8" applyFont="1" applyBorder="1" applyAlignment="1">
      <alignment horizontal="center" vertical="center"/>
    </xf>
    <xf numFmtId="0" fontId="1" fillId="0" borderId="0" xfId="8" applyAlignment="1">
      <alignment horizontal="center" vertical="center"/>
    </xf>
    <xf numFmtId="0" fontId="9" fillId="0" borderId="0" xfId="5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9" fillId="0" borderId="0" xfId="5" applyFont="1" applyBorder="1" applyAlignment="1">
      <alignment vertical="center"/>
    </xf>
    <xf numFmtId="0" fontId="9" fillId="0" borderId="45" xfId="5" applyFont="1" applyBorder="1" applyAlignment="1">
      <alignment vertical="center"/>
    </xf>
    <xf numFmtId="173" fontId="12" fillId="0" borderId="5" xfId="7" applyNumberFormat="1" applyFont="1" applyBorder="1" applyAlignment="1">
      <alignment vertical="center"/>
    </xf>
    <xf numFmtId="0" fontId="9" fillId="0" borderId="47" xfId="5" applyFont="1" applyBorder="1" applyAlignment="1">
      <alignment vertical="center"/>
    </xf>
    <xf numFmtId="0" fontId="9" fillId="0" borderId="48" xfId="5" applyFont="1" applyBorder="1" applyAlignment="1">
      <alignment vertical="center"/>
    </xf>
    <xf numFmtId="0" fontId="8" fillId="0" borderId="0" xfId="4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165" fontId="6" fillId="0" borderId="5" xfId="1" applyFont="1" applyBorder="1" applyAlignment="1">
      <alignment horizontal="left" vertical="center"/>
    </xf>
    <xf numFmtId="10" fontId="6" fillId="0" borderId="5" xfId="2" applyNumberFormat="1" applyFont="1" applyBorder="1" applyAlignment="1">
      <alignment horizontal="right" vertical="center"/>
    </xf>
    <xf numFmtId="0" fontId="4" fillId="0" borderId="0" xfId="3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left" vertical="center"/>
    </xf>
    <xf numFmtId="171" fontId="6" fillId="2" borderId="5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171" fontId="6" fillId="2" borderId="11" xfId="0" applyNumberFormat="1" applyFont="1" applyFill="1" applyBorder="1" applyAlignment="1">
      <alignment horizontal="center" vertical="center"/>
    </xf>
    <xf numFmtId="171" fontId="6" fillId="2" borderId="26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/>
    </xf>
    <xf numFmtId="166" fontId="6" fillId="2" borderId="5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171" fontId="6" fillId="0" borderId="26" xfId="0" applyNumberFormat="1" applyFont="1" applyBorder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1" fontId="6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shrinkToFit="1"/>
    </xf>
    <xf numFmtId="165" fontId="9" fillId="0" borderId="5" xfId="1" applyFont="1" applyBorder="1" applyAlignment="1">
      <alignment horizontal="center" vertical="center" wrapText="1"/>
    </xf>
    <xf numFmtId="165" fontId="9" fillId="0" borderId="5" xfId="1" applyFont="1" applyBorder="1" applyAlignment="1">
      <alignment horizontal="left" vertical="center" wrapText="1"/>
    </xf>
    <xf numFmtId="10" fontId="6" fillId="0" borderId="5" xfId="2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shrinkToFit="1"/>
    </xf>
    <xf numFmtId="165" fontId="9" fillId="0" borderId="10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shrinkToFit="1"/>
    </xf>
    <xf numFmtId="165" fontId="9" fillId="0" borderId="1" xfId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166" fontId="6" fillId="0" borderId="7" xfId="0" applyNumberFormat="1" applyFont="1" applyBorder="1" applyAlignment="1">
      <alignment horizontal="center" vertical="center" shrinkToFit="1"/>
    </xf>
    <xf numFmtId="165" fontId="9" fillId="0" borderId="7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9" fillId="0" borderId="1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shrinkToFit="1"/>
    </xf>
    <xf numFmtId="2" fontId="6" fillId="0" borderId="4" xfId="0" applyNumberFormat="1" applyFont="1" applyBorder="1" applyAlignment="1">
      <alignment horizontal="center" vertical="center" shrinkToFit="1"/>
    </xf>
    <xf numFmtId="167" fontId="6" fillId="0" borderId="4" xfId="0" applyNumberFormat="1" applyFont="1" applyBorder="1" applyAlignment="1">
      <alignment horizontal="center" vertical="center" shrinkToFit="1"/>
    </xf>
    <xf numFmtId="0" fontId="21" fillId="4" borderId="5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1" fillId="5" borderId="5" xfId="0" applyFont="1" applyFill="1" applyBorder="1" applyAlignment="1">
      <alignment horizontal="left" vertical="center" wrapText="1"/>
    </xf>
    <xf numFmtId="10" fontId="20" fillId="5" borderId="5" xfId="0" applyNumberFormat="1" applyFont="1" applyFill="1" applyBorder="1" applyAlignment="1">
      <alignment horizontal="center" vertical="center" wrapText="1"/>
    </xf>
    <xf numFmtId="10" fontId="20" fillId="4" borderId="5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shrinkToFit="1"/>
    </xf>
    <xf numFmtId="167" fontId="6" fillId="0" borderId="2" xfId="0" applyNumberFormat="1" applyFont="1" applyBorder="1" applyAlignment="1">
      <alignment horizontal="center" vertical="center" shrinkToFit="1"/>
    </xf>
    <xf numFmtId="10" fontId="22" fillId="4" borderId="5" xfId="0" applyNumberFormat="1" applyFont="1" applyFill="1" applyBorder="1" applyAlignment="1">
      <alignment horizontal="center" vertical="center" wrapText="1"/>
    </xf>
    <xf numFmtId="168" fontId="6" fillId="0" borderId="4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0" fontId="6" fillId="0" borderId="2" xfId="2" applyNumberFormat="1" applyFont="1" applyBorder="1" applyAlignment="1">
      <alignment horizontal="center" vertical="center" shrinkToFit="1"/>
    </xf>
    <xf numFmtId="9" fontId="6" fillId="0" borderId="4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169" fontId="6" fillId="0" borderId="2" xfId="0" applyNumberFormat="1" applyFont="1" applyBorder="1" applyAlignment="1">
      <alignment horizontal="center" vertical="center" shrinkToFit="1"/>
    </xf>
    <xf numFmtId="169" fontId="6" fillId="0" borderId="4" xfId="0" applyNumberFormat="1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165" fontId="7" fillId="0" borderId="0" xfId="1" applyFont="1" applyAlignment="1">
      <alignment horizontal="left" vertical="center"/>
    </xf>
    <xf numFmtId="10" fontId="6" fillId="0" borderId="2" xfId="0" applyNumberFormat="1" applyFont="1" applyBorder="1" applyAlignment="1">
      <alignment horizontal="center" vertical="center" shrinkToFit="1"/>
    </xf>
    <xf numFmtId="10" fontId="6" fillId="0" borderId="4" xfId="0" applyNumberFormat="1" applyFont="1" applyBorder="1" applyAlignment="1">
      <alignment horizontal="center" vertical="center" shrinkToFi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wrapText="1"/>
    </xf>
    <xf numFmtId="165" fontId="9" fillId="0" borderId="2" xfId="1" applyFont="1" applyBorder="1" applyAlignment="1">
      <alignment horizontal="center" vertical="center" wrapText="1"/>
    </xf>
    <xf numFmtId="165" fontId="6" fillId="0" borderId="2" xfId="1" applyFont="1" applyBorder="1" applyAlignment="1">
      <alignment horizontal="center" vertical="center" wrapText="1"/>
    </xf>
    <xf numFmtId="165" fontId="6" fillId="2" borderId="0" xfId="1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165" fontId="5" fillId="0" borderId="5" xfId="1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0" fontId="6" fillId="0" borderId="1" xfId="2" applyNumberFormat="1" applyFont="1" applyBorder="1" applyAlignment="1">
      <alignment horizontal="center" vertical="center" shrinkToFit="1"/>
    </xf>
    <xf numFmtId="0" fontId="9" fillId="2" borderId="0" xfId="0" applyFont="1" applyFill="1" applyAlignment="1">
      <alignment horizontal="right" vertical="center" wrapText="1"/>
    </xf>
    <xf numFmtId="164" fontId="6" fillId="2" borderId="0" xfId="0" applyNumberFormat="1" applyFont="1" applyFill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0" fontId="18" fillId="3" borderId="26" xfId="0" applyFont="1" applyFill="1" applyBorder="1" applyAlignment="1">
      <alignment horizontal="left" vertical="center"/>
    </xf>
    <xf numFmtId="0" fontId="18" fillId="3" borderId="27" xfId="0" applyFont="1" applyFill="1" applyBorder="1" applyAlignment="1">
      <alignment horizontal="left" vertical="center"/>
    </xf>
    <xf numFmtId="0" fontId="19" fillId="3" borderId="27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shrinkToFit="1"/>
    </xf>
    <xf numFmtId="0" fontId="29" fillId="0" borderId="41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29" fillId="0" borderId="4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 wrapText="1"/>
    </xf>
    <xf numFmtId="0" fontId="24" fillId="4" borderId="49" xfId="0" applyFont="1" applyFill="1" applyBorder="1" applyAlignment="1">
      <alignment horizontal="center" vertical="center" wrapText="1"/>
    </xf>
    <xf numFmtId="0" fontId="22" fillId="4" borderId="49" xfId="0" applyFont="1" applyFill="1" applyBorder="1" applyAlignment="1">
      <alignment horizontal="center" vertical="center" wrapText="1"/>
    </xf>
    <xf numFmtId="0" fontId="27" fillId="4" borderId="57" xfId="3" applyFont="1" applyFill="1" applyBorder="1" applyAlignment="1">
      <alignment horizontal="center" vertical="center" wrapText="1"/>
    </xf>
    <xf numFmtId="0" fontId="26" fillId="4" borderId="50" xfId="0" applyFont="1" applyFill="1" applyBorder="1" applyAlignment="1">
      <alignment horizontal="center" vertical="center" wrapText="1"/>
    </xf>
    <xf numFmtId="0" fontId="27" fillId="7" borderId="57" xfId="3" applyFont="1" applyFill="1" applyBorder="1" applyAlignment="1">
      <alignment horizontal="center" vertical="center" wrapText="1"/>
    </xf>
    <xf numFmtId="0" fontId="26" fillId="7" borderId="50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7" fillId="4" borderId="58" xfId="3" applyFont="1" applyFill="1" applyBorder="1" applyAlignment="1">
      <alignment horizontal="center" vertical="center" wrapText="1"/>
    </xf>
    <xf numFmtId="0" fontId="26" fillId="4" borderId="59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167" fontId="6" fillId="0" borderId="2" xfId="0" applyNumberFormat="1" applyFont="1" applyFill="1" applyBorder="1" applyAlignment="1">
      <alignment horizontal="center" vertical="center" shrinkToFit="1"/>
    </xf>
    <xf numFmtId="0" fontId="28" fillId="3" borderId="5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5" fontId="5" fillId="0" borderId="5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left" vertical="center"/>
    </xf>
    <xf numFmtId="1" fontId="5" fillId="0" borderId="5" xfId="0" applyNumberFormat="1" applyFont="1" applyBorder="1" applyAlignment="1">
      <alignment horizontal="center" vertical="center"/>
    </xf>
    <xf numFmtId="165" fontId="5" fillId="0" borderId="1" xfId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165" fontId="5" fillId="0" borderId="5" xfId="0" applyNumberFormat="1" applyFont="1" applyBorder="1" applyAlignment="1">
      <alignment horizontal="center" vertical="center"/>
    </xf>
    <xf numFmtId="165" fontId="5" fillId="0" borderId="1" xfId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0" xfId="1" applyFont="1" applyBorder="1" applyAlignment="1">
      <alignment horizontal="left" vertical="center" shrinkToFit="1"/>
    </xf>
    <xf numFmtId="165" fontId="5" fillId="0" borderId="10" xfId="1" applyFont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 shrinkToFit="1"/>
    </xf>
    <xf numFmtId="165" fontId="5" fillId="0" borderId="10" xfId="1" applyFont="1" applyBorder="1" applyAlignment="1">
      <alignment horizontal="center" vertical="center" shrinkToFi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9" fillId="0" borderId="0" xfId="5" applyNumberFormat="1" applyFont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32" fillId="0" borderId="0" xfId="0" applyFont="1" applyBorder="1" applyAlignment="1">
      <alignment horizontal="left" vertical="top" indent="7"/>
    </xf>
    <xf numFmtId="0" fontId="9" fillId="0" borderId="0" xfId="5" applyFont="1" applyBorder="1" applyAlignment="1">
      <alignment horizontal="center" vertical="center"/>
    </xf>
    <xf numFmtId="0" fontId="6" fillId="0" borderId="0" xfId="0" applyFont="1" applyAlignment="1">
      <alignment horizontal="left" vertical="top" inden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44" xfId="5" applyFont="1" applyBorder="1" applyAlignment="1">
      <alignment vertical="center"/>
    </xf>
    <xf numFmtId="0" fontId="9" fillId="0" borderId="46" xfId="5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9" fillId="0" borderId="0" xfId="1" applyFont="1" applyBorder="1" applyAlignment="1">
      <alignment horizontal="left" vertical="center" wrapText="1"/>
    </xf>
    <xf numFmtId="165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 vertical="center"/>
    </xf>
    <xf numFmtId="165" fontId="5" fillId="0" borderId="0" xfId="1" applyFont="1" applyBorder="1" applyAlignment="1">
      <alignment horizontal="left" vertical="center"/>
    </xf>
    <xf numFmtId="165" fontId="6" fillId="0" borderId="0" xfId="1" applyFont="1" applyBorder="1" applyAlignment="1">
      <alignment horizontal="left" vertical="center"/>
    </xf>
    <xf numFmtId="165" fontId="6" fillId="3" borderId="0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165" fontId="5" fillId="0" borderId="0" xfId="1" applyFont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center" vertical="center" shrinkToFit="1"/>
    </xf>
    <xf numFmtId="2" fontId="6" fillId="0" borderId="0" xfId="0" applyNumberFormat="1" applyFont="1" applyBorder="1" applyAlignment="1">
      <alignment horizontal="center" vertical="center" shrinkToFit="1"/>
    </xf>
    <xf numFmtId="167" fontId="6" fillId="0" borderId="0" xfId="0" applyNumberFormat="1" applyFont="1" applyBorder="1" applyAlignment="1">
      <alignment horizontal="center" vertical="center" shrinkToFit="1"/>
    </xf>
    <xf numFmtId="168" fontId="6" fillId="0" borderId="0" xfId="0" applyNumberFormat="1" applyFont="1" applyBorder="1" applyAlignment="1">
      <alignment horizontal="center" vertical="center" shrinkToFit="1"/>
    </xf>
    <xf numFmtId="9" fontId="6" fillId="0" borderId="0" xfId="0" applyNumberFormat="1" applyFont="1" applyBorder="1" applyAlignment="1">
      <alignment horizontal="center" vertical="center" shrinkToFit="1"/>
    </xf>
    <xf numFmtId="169" fontId="6" fillId="0" borderId="0" xfId="0" applyNumberFormat="1" applyFont="1" applyBorder="1" applyAlignment="1">
      <alignment horizontal="center" vertical="center" shrinkToFit="1"/>
    </xf>
    <xf numFmtId="10" fontId="6" fillId="3" borderId="0" xfId="0" applyNumberFormat="1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wrapText="1"/>
    </xf>
    <xf numFmtId="10" fontId="6" fillId="3" borderId="0" xfId="2" applyNumberFormat="1" applyFont="1" applyFill="1" applyBorder="1" applyAlignment="1">
      <alignment horizontal="center" vertical="center" wrapText="1"/>
    </xf>
    <xf numFmtId="10" fontId="6" fillId="0" borderId="0" xfId="2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center" vertical="center" shrinkToFit="1"/>
    </xf>
    <xf numFmtId="165" fontId="6" fillId="0" borderId="0" xfId="1" applyFont="1" applyBorder="1" applyAlignment="1">
      <alignment horizontal="left" vertical="center" wrapText="1"/>
    </xf>
    <xf numFmtId="10" fontId="6" fillId="0" borderId="0" xfId="0" applyNumberFormat="1" applyFont="1" applyBorder="1" applyAlignment="1">
      <alignment horizontal="center" vertical="center" shrinkToFit="1"/>
    </xf>
    <xf numFmtId="165" fontId="5" fillId="0" borderId="0" xfId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165" fontId="5" fillId="0" borderId="0" xfId="1" applyFont="1" applyBorder="1" applyAlignment="1">
      <alignment horizontal="right" vertical="center" shrinkToFit="1"/>
    </xf>
    <xf numFmtId="165" fontId="5" fillId="0" borderId="0" xfId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165" fontId="9" fillId="0" borderId="29" xfId="1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right" vertical="center" shrinkToFit="1"/>
    </xf>
    <xf numFmtId="165" fontId="9" fillId="0" borderId="0" xfId="1" applyFont="1" applyBorder="1" applyAlignment="1">
      <alignment horizontal="center" vertical="center" wrapText="1"/>
    </xf>
    <xf numFmtId="165" fontId="5" fillId="0" borderId="0" xfId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0" fontId="6" fillId="3" borderId="0" xfId="2" applyNumberFormat="1" applyFont="1" applyFill="1" applyBorder="1" applyAlignment="1">
      <alignment horizontal="center" vertical="center" wrapText="1"/>
    </xf>
    <xf numFmtId="170" fontId="6" fillId="0" borderId="0" xfId="2" applyNumberFormat="1" applyFont="1" applyBorder="1" applyAlignment="1">
      <alignment horizontal="center" vertical="center" wrapText="1"/>
    </xf>
    <xf numFmtId="165" fontId="5" fillId="0" borderId="0" xfId="1" applyFont="1" applyBorder="1" applyAlignment="1">
      <alignment horizontal="left" vertical="center" shrinkToFit="1"/>
    </xf>
    <xf numFmtId="4" fontId="6" fillId="2" borderId="0" xfId="0" applyNumberFormat="1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0" fontId="6" fillId="0" borderId="5" xfId="2" applyNumberFormat="1" applyFont="1" applyFill="1" applyBorder="1" applyAlignment="1">
      <alignment horizontal="center" vertical="center" shrinkToFit="1"/>
    </xf>
    <xf numFmtId="165" fontId="9" fillId="0" borderId="5" xfId="1" applyFont="1" applyFill="1" applyBorder="1" applyAlignment="1">
      <alignment horizontal="center" vertical="center" wrapText="1"/>
    </xf>
    <xf numFmtId="165" fontId="9" fillId="0" borderId="5" xfId="1" applyFont="1" applyFill="1" applyBorder="1" applyAlignment="1">
      <alignment horizontal="left" vertical="center" wrapText="1"/>
    </xf>
    <xf numFmtId="165" fontId="9" fillId="0" borderId="0" xfId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 shrinkToFit="1"/>
    </xf>
    <xf numFmtId="165" fontId="6" fillId="0" borderId="5" xfId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shrinkToFit="1"/>
    </xf>
    <xf numFmtId="165" fontId="6" fillId="0" borderId="0" xfId="1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 wrapText="1"/>
    </xf>
    <xf numFmtId="10" fontId="20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0" fontId="6" fillId="0" borderId="4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shrinkToFit="1"/>
    </xf>
    <xf numFmtId="168" fontId="6" fillId="0" borderId="4" xfId="0" applyNumberFormat="1" applyFont="1" applyFill="1" applyBorder="1" applyAlignment="1">
      <alignment horizontal="center" vertical="center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6" fillId="0" borderId="2" xfId="1" applyFont="1" applyFill="1" applyBorder="1" applyAlignment="1">
      <alignment horizontal="center" vertical="center" wrapText="1"/>
    </xf>
    <xf numFmtId="10" fontId="6" fillId="0" borderId="4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5" fontId="6" fillId="0" borderId="25" xfId="1" applyFont="1" applyFill="1" applyBorder="1" applyAlignment="1">
      <alignment horizontal="center" vertical="center" wrapText="1"/>
    </xf>
    <xf numFmtId="10" fontId="6" fillId="0" borderId="21" xfId="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>
      <alignment horizontal="center" vertical="center" shrinkToFit="1"/>
    </xf>
    <xf numFmtId="10" fontId="6" fillId="0" borderId="2" xfId="2" applyNumberFormat="1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10" fontId="6" fillId="0" borderId="1" xfId="0" applyNumberFormat="1" applyFont="1" applyFill="1" applyBorder="1" applyAlignment="1">
      <alignment horizontal="center" vertical="center" shrinkToFit="1"/>
    </xf>
    <xf numFmtId="165" fontId="9" fillId="0" borderId="1" xfId="1" applyFont="1" applyFill="1" applyBorder="1" applyAlignment="1">
      <alignment horizontal="center" vertical="center" wrapText="1"/>
    </xf>
    <xf numFmtId="165" fontId="9" fillId="0" borderId="0" xfId="1" applyFont="1" applyFill="1" applyBorder="1" applyAlignment="1">
      <alignment horizontal="center" vertical="center" wrapText="1"/>
    </xf>
    <xf numFmtId="165" fontId="9" fillId="0" borderId="1" xfId="1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70" fontId="6" fillId="0" borderId="4" xfId="2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70" fontId="6" fillId="0" borderId="21" xfId="2" applyNumberFormat="1" applyFont="1" applyFill="1" applyBorder="1" applyAlignment="1">
      <alignment horizontal="center" vertical="center" wrapText="1"/>
    </xf>
    <xf numFmtId="165" fontId="9" fillId="0" borderId="2" xfId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165" fontId="6" fillId="0" borderId="0" xfId="1" applyFont="1" applyAlignment="1">
      <alignment horizontal="left" vertical="center"/>
    </xf>
    <xf numFmtId="0" fontId="36" fillId="0" borderId="0" xfId="0" applyFont="1" applyAlignment="1">
      <alignment horizontal="center" vertical="top"/>
    </xf>
    <xf numFmtId="0" fontId="36" fillId="0" borderId="0" xfId="0" applyFont="1" applyBorder="1" applyAlignment="1">
      <alignment horizontal="center" vertical="top"/>
    </xf>
    <xf numFmtId="0" fontId="31" fillId="0" borderId="34" xfId="5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0" fontId="31" fillId="8" borderId="34" xfId="5" applyNumberFormat="1" applyFont="1" applyFill="1" applyBorder="1" applyAlignment="1">
      <alignment horizontal="center" vertical="center"/>
    </xf>
    <xf numFmtId="0" fontId="31" fillId="8" borderId="34" xfId="5" applyFont="1" applyFill="1" applyBorder="1" applyAlignment="1">
      <alignment horizontal="center" vertical="center"/>
    </xf>
    <xf numFmtId="0" fontId="34" fillId="0" borderId="34" xfId="5" applyFont="1" applyBorder="1" applyAlignment="1">
      <alignment horizontal="center" vertical="center"/>
    </xf>
    <xf numFmtId="0" fontId="30" fillId="0" borderId="34" xfId="0" applyFont="1" applyBorder="1" applyAlignment="1">
      <alignment horizontal="right" vertical="center"/>
    </xf>
    <xf numFmtId="10" fontId="34" fillId="8" borderId="34" xfId="6" applyNumberFormat="1" applyFont="1" applyFill="1" applyBorder="1" applyAlignment="1">
      <alignment horizontal="center" vertical="center"/>
    </xf>
    <xf numFmtId="10" fontId="35" fillId="0" borderId="34" xfId="6" applyNumberFormat="1" applyFont="1" applyBorder="1" applyAlignment="1">
      <alignment horizontal="center" vertical="center"/>
    </xf>
    <xf numFmtId="10" fontId="34" fillId="0" borderId="34" xfId="6" applyNumberFormat="1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9" fillId="0" borderId="0" xfId="5" applyFont="1" applyAlignment="1">
      <alignment horizontal="right" vertical="center"/>
    </xf>
    <xf numFmtId="0" fontId="9" fillId="0" borderId="33" xfId="5" applyFont="1" applyBorder="1" applyAlignment="1">
      <alignment horizontal="right" vertical="center"/>
    </xf>
    <xf numFmtId="0" fontId="3" fillId="8" borderId="34" xfId="0" applyFont="1" applyFill="1" applyBorder="1" applyAlignment="1">
      <alignment horizontal="right" vertical="center"/>
    </xf>
    <xf numFmtId="0" fontId="33" fillId="9" borderId="34" xfId="0" applyFont="1" applyFill="1" applyBorder="1" applyAlignment="1">
      <alignment horizontal="center" vertical="center" textRotation="255"/>
    </xf>
    <xf numFmtId="0" fontId="10" fillId="0" borderId="63" xfId="5" applyFont="1" applyBorder="1" applyAlignment="1">
      <alignment horizontal="center" vertical="center"/>
    </xf>
    <xf numFmtId="0" fontId="10" fillId="0" borderId="35" xfId="5" applyFont="1" applyBorder="1" applyAlignment="1">
      <alignment horizontal="center" vertical="center"/>
    </xf>
    <xf numFmtId="0" fontId="10" fillId="0" borderId="36" xfId="5" applyFont="1" applyBorder="1" applyAlignment="1">
      <alignment horizontal="center" vertical="center"/>
    </xf>
    <xf numFmtId="0" fontId="30" fillId="0" borderId="46" xfId="0" applyFont="1" applyBorder="1" applyAlignment="1">
      <alignment horizontal="right" vertical="center"/>
    </xf>
    <xf numFmtId="0" fontId="30" fillId="0" borderId="47" xfId="0" applyFont="1" applyBorder="1" applyAlignment="1">
      <alignment horizontal="right" vertical="center"/>
    </xf>
    <xf numFmtId="0" fontId="30" fillId="0" borderId="48" xfId="0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18" fillId="0" borderId="14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3" fillId="6" borderId="54" xfId="0" applyFont="1" applyFill="1" applyBorder="1" applyAlignment="1">
      <alignment horizontal="center" vertical="center" wrapText="1"/>
    </xf>
    <xf numFmtId="0" fontId="23" fillId="6" borderId="49" xfId="0" applyFont="1" applyFill="1" applyBorder="1" applyAlignment="1">
      <alignment horizontal="center" vertical="center" wrapText="1"/>
    </xf>
    <xf numFmtId="0" fontId="23" fillId="6" borderId="55" xfId="0" applyFont="1" applyFill="1" applyBorder="1" applyAlignment="1">
      <alignment horizontal="center" vertical="center" wrapText="1"/>
    </xf>
    <xf numFmtId="0" fontId="24" fillId="4" borderId="56" xfId="0" applyFont="1" applyFill="1" applyBorder="1" applyAlignment="1">
      <alignment horizontal="center" vertical="center" wrapText="1"/>
    </xf>
    <xf numFmtId="0" fontId="24" fillId="4" borderId="54" xfId="0" applyFont="1" applyFill="1" applyBorder="1" applyAlignment="1">
      <alignment horizontal="center" vertical="center" wrapText="1"/>
    </xf>
    <xf numFmtId="0" fontId="25" fillId="4" borderId="51" xfId="0" applyFont="1" applyFill="1" applyBorder="1" applyAlignment="1">
      <alignment horizontal="center" vertical="center" wrapText="1"/>
    </xf>
    <xf numFmtId="0" fontId="25" fillId="4" borderId="52" xfId="0" applyFont="1" applyFill="1" applyBorder="1" applyAlignment="1">
      <alignment horizontal="center" vertical="center" wrapText="1"/>
    </xf>
    <xf numFmtId="0" fontId="25" fillId="4" borderId="5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64" xfId="0" applyFont="1" applyBorder="1" applyAlignment="1">
      <alignment horizontal="right" vertical="center"/>
    </xf>
    <xf numFmtId="0" fontId="10" fillId="0" borderId="60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6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71" fontId="6" fillId="0" borderId="26" xfId="0" applyNumberFormat="1" applyFont="1" applyBorder="1" applyAlignment="1">
      <alignment horizontal="center" vertical="center"/>
    </xf>
    <xf numFmtId="171" fontId="6" fillId="0" borderId="27" xfId="0" applyNumberFormat="1" applyFont="1" applyBorder="1" applyAlignment="1">
      <alignment horizontal="center" vertical="center"/>
    </xf>
    <xf numFmtId="171" fontId="6" fillId="0" borderId="1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 vertical="center"/>
    </xf>
    <xf numFmtId="0" fontId="17" fillId="0" borderId="5" xfId="8" applyFont="1" applyBorder="1" applyAlignment="1">
      <alignment horizontal="left" vertical="center"/>
    </xf>
    <xf numFmtId="0" fontId="15" fillId="0" borderId="5" xfId="8" applyFont="1" applyBorder="1" applyAlignment="1">
      <alignment horizontal="center" vertical="center"/>
    </xf>
    <xf numFmtId="0" fontId="16" fillId="0" borderId="31" xfId="8" applyFont="1" applyBorder="1" applyAlignment="1">
      <alignment horizontal="center" vertical="center"/>
    </xf>
    <xf numFmtId="0" fontId="16" fillId="0" borderId="32" xfId="8" applyFont="1" applyBorder="1" applyAlignment="1">
      <alignment horizontal="center" vertical="center"/>
    </xf>
    <xf numFmtId="0" fontId="16" fillId="0" borderId="18" xfId="8" applyFont="1" applyBorder="1" applyAlignment="1">
      <alignment horizontal="center" vertical="center"/>
    </xf>
    <xf numFmtId="0" fontId="16" fillId="0" borderId="20" xfId="8" applyFont="1" applyBorder="1" applyAlignment="1">
      <alignment horizontal="center" vertical="center"/>
    </xf>
    <xf numFmtId="0" fontId="16" fillId="0" borderId="5" xfId="8" applyFont="1" applyBorder="1" applyAlignment="1">
      <alignment horizontal="center" vertical="center"/>
    </xf>
    <xf numFmtId="0" fontId="17" fillId="0" borderId="5" xfId="8" applyFont="1" applyBorder="1" applyAlignment="1">
      <alignment horizontal="center" vertical="center"/>
    </xf>
    <xf numFmtId="0" fontId="17" fillId="0" borderId="5" xfId="8" applyFont="1" applyBorder="1" applyAlignment="1">
      <alignment vertical="center"/>
    </xf>
    <xf numFmtId="0" fontId="16" fillId="0" borderId="14" xfId="8" applyFont="1" applyBorder="1" applyAlignment="1">
      <alignment horizontal="center" vertical="center"/>
    </xf>
    <xf numFmtId="0" fontId="16" fillId="0" borderId="15" xfId="8" applyFont="1" applyBorder="1" applyAlignment="1">
      <alignment horizontal="center" vertical="center"/>
    </xf>
  </cellXfs>
  <cellStyles count="10">
    <cellStyle name="Hiperlink" xfId="3" builtinId="8"/>
    <cellStyle name="Moeda" xfId="1" builtinId="4"/>
    <cellStyle name="Normal" xfId="0" builtinId="0"/>
    <cellStyle name="Normal 2" xfId="4"/>
    <cellStyle name="Normal 2 2" xfId="5"/>
    <cellStyle name="Normal 2 3" xfId="9"/>
    <cellStyle name="Normal 3" xfId="8"/>
    <cellStyle name="Porcentagem" xfId="2" builtinId="5"/>
    <cellStyle name="Porcentagem 2" xfId="6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1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2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3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131315</xdr:colOff>
      <xdr:row>19</xdr:row>
      <xdr:rowOff>125730</xdr:rowOff>
    </xdr:from>
    <xdr:to>
      <xdr:col>5</xdr:col>
      <xdr:colOff>552450</xdr:colOff>
      <xdr:row>22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BD30B505-4696-4337-876B-CA42FE980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190" y="4202430"/>
          <a:ext cx="252616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96</xdr:row>
      <xdr:rowOff>28576</xdr:rowOff>
    </xdr:from>
    <xdr:to>
      <xdr:col>8</xdr:col>
      <xdr:colOff>1019175</xdr:colOff>
      <xdr:row>100</xdr:row>
      <xdr:rowOff>104776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15200" y="15630526"/>
          <a:ext cx="990600" cy="6858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28575</xdr:colOff>
      <xdr:row>117</xdr:row>
      <xdr:rowOff>66675</xdr:rowOff>
    </xdr:from>
    <xdr:to>
      <xdr:col>8</xdr:col>
      <xdr:colOff>1009650</xdr:colOff>
      <xdr:row>121</xdr:row>
      <xdr:rowOff>76200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15200" y="19021425"/>
          <a:ext cx="981075" cy="6191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19050</xdr:colOff>
      <xdr:row>137</xdr:row>
      <xdr:rowOff>38100</xdr:rowOff>
    </xdr:from>
    <xdr:to>
      <xdr:col>8</xdr:col>
      <xdr:colOff>1662793</xdr:colOff>
      <xdr:row>138</xdr:row>
      <xdr:rowOff>114300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05675" y="22040850"/>
          <a:ext cx="1643743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47625</xdr:colOff>
      <xdr:row>155</xdr:row>
      <xdr:rowOff>76200</xdr:rowOff>
    </xdr:from>
    <xdr:to>
      <xdr:col>8</xdr:col>
      <xdr:colOff>838200</xdr:colOff>
      <xdr:row>157</xdr:row>
      <xdr:rowOff>66675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xmlns="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334250" y="24822150"/>
          <a:ext cx="790575" cy="2952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57150</xdr:colOff>
      <xdr:row>162</xdr:row>
      <xdr:rowOff>123825</xdr:rowOff>
    </xdr:from>
    <xdr:to>
      <xdr:col>8</xdr:col>
      <xdr:colOff>3616632</xdr:colOff>
      <xdr:row>193</xdr:row>
      <xdr:rowOff>57150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343775" y="25936575"/>
          <a:ext cx="3559482" cy="46577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38100</xdr:colOff>
      <xdr:row>204</xdr:row>
      <xdr:rowOff>66675</xdr:rowOff>
    </xdr:from>
    <xdr:to>
      <xdr:col>8</xdr:col>
      <xdr:colOff>1133475</xdr:colOff>
      <xdr:row>206</xdr:row>
      <xdr:rowOff>38100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324725" y="32280225"/>
          <a:ext cx="1095375" cy="276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96</xdr:row>
      <xdr:rowOff>28576</xdr:rowOff>
    </xdr:from>
    <xdr:to>
      <xdr:col>8</xdr:col>
      <xdr:colOff>1019175</xdr:colOff>
      <xdr:row>100</xdr:row>
      <xdr:rowOff>104776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15200" y="15678151"/>
          <a:ext cx="990600" cy="6858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28575</xdr:colOff>
      <xdr:row>119</xdr:row>
      <xdr:rowOff>66675</xdr:rowOff>
    </xdr:from>
    <xdr:to>
      <xdr:col>8</xdr:col>
      <xdr:colOff>1009650</xdr:colOff>
      <xdr:row>123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15200" y="19088100"/>
          <a:ext cx="981075" cy="6191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19050</xdr:colOff>
      <xdr:row>139</xdr:row>
      <xdr:rowOff>38100</xdr:rowOff>
    </xdr:from>
    <xdr:to>
      <xdr:col>8</xdr:col>
      <xdr:colOff>1662793</xdr:colOff>
      <xdr:row>140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05675" y="22126575"/>
          <a:ext cx="1643743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47625</xdr:colOff>
      <xdr:row>159</xdr:row>
      <xdr:rowOff>76200</xdr:rowOff>
    </xdr:from>
    <xdr:to>
      <xdr:col>8</xdr:col>
      <xdr:colOff>838200</xdr:colOff>
      <xdr:row>161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334250" y="24945975"/>
          <a:ext cx="790575" cy="2952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57150</xdr:colOff>
      <xdr:row>166</xdr:row>
      <xdr:rowOff>123825</xdr:rowOff>
    </xdr:from>
    <xdr:to>
      <xdr:col>8</xdr:col>
      <xdr:colOff>3616632</xdr:colOff>
      <xdr:row>197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343775" y="26060400"/>
          <a:ext cx="3559482" cy="46577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38100</xdr:colOff>
      <xdr:row>208</xdr:row>
      <xdr:rowOff>66675</xdr:rowOff>
    </xdr:from>
    <xdr:to>
      <xdr:col>8</xdr:col>
      <xdr:colOff>1133475</xdr:colOff>
      <xdr:row>210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324725" y="32423100"/>
          <a:ext cx="1095375" cy="2762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97</xdr:row>
      <xdr:rowOff>28576</xdr:rowOff>
    </xdr:from>
    <xdr:to>
      <xdr:col>8</xdr:col>
      <xdr:colOff>1019175</xdr:colOff>
      <xdr:row>101</xdr:row>
      <xdr:rowOff>104776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15200" y="15678151"/>
          <a:ext cx="990600" cy="6858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28575</xdr:colOff>
      <xdr:row>120</xdr:row>
      <xdr:rowOff>66675</xdr:rowOff>
    </xdr:from>
    <xdr:to>
      <xdr:col>8</xdr:col>
      <xdr:colOff>1009650</xdr:colOff>
      <xdr:row>124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15200" y="19088100"/>
          <a:ext cx="981075" cy="6191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19050</xdr:colOff>
      <xdr:row>140</xdr:row>
      <xdr:rowOff>38100</xdr:rowOff>
    </xdr:from>
    <xdr:to>
      <xdr:col>8</xdr:col>
      <xdr:colOff>1662793</xdr:colOff>
      <xdr:row>141</xdr:row>
      <xdr:rowOff>114301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05675" y="22126575"/>
          <a:ext cx="1643743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47625</xdr:colOff>
      <xdr:row>160</xdr:row>
      <xdr:rowOff>76200</xdr:rowOff>
    </xdr:from>
    <xdr:to>
      <xdr:col>8</xdr:col>
      <xdr:colOff>838200</xdr:colOff>
      <xdr:row>162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334250" y="24945975"/>
          <a:ext cx="790575" cy="2952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57150</xdr:colOff>
      <xdr:row>167</xdr:row>
      <xdr:rowOff>123825</xdr:rowOff>
    </xdr:from>
    <xdr:to>
      <xdr:col>8</xdr:col>
      <xdr:colOff>3616632</xdr:colOff>
      <xdr:row>198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343775" y="26060400"/>
          <a:ext cx="3559482" cy="46577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38100</xdr:colOff>
      <xdr:row>209</xdr:row>
      <xdr:rowOff>66675</xdr:rowOff>
    </xdr:from>
    <xdr:to>
      <xdr:col>8</xdr:col>
      <xdr:colOff>1133475</xdr:colOff>
      <xdr:row>211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324725" y="32423100"/>
          <a:ext cx="1095375" cy="2762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4486275</xdr:colOff>
      <xdr:row>55</xdr:row>
      <xdr:rowOff>28575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xmlns="" id="{00000000-0008-0000-05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353300" y="7981950"/>
          <a:ext cx="4486275" cy="8286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</xdr:colOff>
      <xdr:row>53</xdr:row>
      <xdr:rowOff>148172</xdr:rowOff>
    </xdr:from>
    <xdr:to>
      <xdr:col>8</xdr:col>
      <xdr:colOff>4487335</xdr:colOff>
      <xdr:row>58</xdr:row>
      <xdr:rowOff>45514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xmlns="" id="{00000000-0008-0000-05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376584" y="8413755"/>
          <a:ext cx="4487334" cy="69109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96</xdr:row>
      <xdr:rowOff>28576</xdr:rowOff>
    </xdr:from>
    <xdr:to>
      <xdr:col>7</xdr:col>
      <xdr:colOff>114300</xdr:colOff>
      <xdr:row>100</xdr:row>
      <xdr:rowOff>104776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15200" y="15678151"/>
          <a:ext cx="990600" cy="685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28575</xdr:colOff>
      <xdr:row>117</xdr:row>
      <xdr:rowOff>66675</xdr:rowOff>
    </xdr:from>
    <xdr:to>
      <xdr:col>7</xdr:col>
      <xdr:colOff>104775</xdr:colOff>
      <xdr:row>121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15200" y="19088100"/>
          <a:ext cx="981075" cy="6191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137</xdr:row>
      <xdr:rowOff>38100</xdr:rowOff>
    </xdr:from>
    <xdr:to>
      <xdr:col>8</xdr:col>
      <xdr:colOff>224518</xdr:colOff>
      <xdr:row>138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05675" y="22126575"/>
          <a:ext cx="1643743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</xdr:colOff>
      <xdr:row>155</xdr:row>
      <xdr:rowOff>76200</xdr:rowOff>
    </xdr:from>
    <xdr:to>
      <xdr:col>6</xdr:col>
      <xdr:colOff>838200</xdr:colOff>
      <xdr:row>157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334250" y="24945975"/>
          <a:ext cx="790575" cy="2952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162</xdr:row>
      <xdr:rowOff>123825</xdr:rowOff>
    </xdr:from>
    <xdr:to>
      <xdr:col>8</xdr:col>
      <xdr:colOff>2178357</xdr:colOff>
      <xdr:row>193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343775" y="26060400"/>
          <a:ext cx="3559482" cy="4657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204</xdr:row>
      <xdr:rowOff>66675</xdr:rowOff>
    </xdr:from>
    <xdr:to>
      <xdr:col>7</xdr:col>
      <xdr:colOff>228600</xdr:colOff>
      <xdr:row>206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324725" y="32423100"/>
          <a:ext cx="1095375" cy="2762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49</xdr:row>
      <xdr:rowOff>142875</xdr:rowOff>
    </xdr:from>
    <xdr:to>
      <xdr:col>8</xdr:col>
      <xdr:colOff>3790950</xdr:colOff>
      <xdr:row>57</xdr:row>
      <xdr:rowOff>76200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xmlns="" id="{00000000-0008-0000-06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305675" y="8591550"/>
          <a:ext cx="5210175" cy="1152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96</xdr:row>
      <xdr:rowOff>28576</xdr:rowOff>
    </xdr:from>
    <xdr:to>
      <xdr:col>7</xdr:col>
      <xdr:colOff>114300</xdr:colOff>
      <xdr:row>100</xdr:row>
      <xdr:rowOff>104776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15200" y="15678151"/>
          <a:ext cx="990600" cy="685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28575</xdr:colOff>
      <xdr:row>117</xdr:row>
      <xdr:rowOff>66675</xdr:rowOff>
    </xdr:from>
    <xdr:to>
      <xdr:col>7</xdr:col>
      <xdr:colOff>104775</xdr:colOff>
      <xdr:row>121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15200" y="19088100"/>
          <a:ext cx="981075" cy="6191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137</xdr:row>
      <xdr:rowOff>38100</xdr:rowOff>
    </xdr:from>
    <xdr:to>
      <xdr:col>8</xdr:col>
      <xdr:colOff>224518</xdr:colOff>
      <xdr:row>138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05675" y="22126575"/>
          <a:ext cx="1643743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</xdr:colOff>
      <xdr:row>155</xdr:row>
      <xdr:rowOff>76200</xdr:rowOff>
    </xdr:from>
    <xdr:to>
      <xdr:col>6</xdr:col>
      <xdr:colOff>838200</xdr:colOff>
      <xdr:row>157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334250" y="24945975"/>
          <a:ext cx="790575" cy="2952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162</xdr:row>
      <xdr:rowOff>123825</xdr:rowOff>
    </xdr:from>
    <xdr:to>
      <xdr:col>8</xdr:col>
      <xdr:colOff>2178357</xdr:colOff>
      <xdr:row>193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343775" y="26060400"/>
          <a:ext cx="3559482" cy="4657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204</xdr:row>
      <xdr:rowOff>66675</xdr:rowOff>
    </xdr:from>
    <xdr:to>
      <xdr:col>7</xdr:col>
      <xdr:colOff>228600</xdr:colOff>
      <xdr:row>206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324725" y="32423100"/>
          <a:ext cx="1095375" cy="2762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8</xdr:col>
      <xdr:colOff>3733800</xdr:colOff>
      <xdr:row>55</xdr:row>
      <xdr:rowOff>123825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xmlns="" id="{00000000-0008-0000-07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286625" y="7686675"/>
          <a:ext cx="5172075" cy="10953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97</xdr:row>
      <xdr:rowOff>28576</xdr:rowOff>
    </xdr:from>
    <xdr:to>
      <xdr:col>8</xdr:col>
      <xdr:colOff>1019175</xdr:colOff>
      <xdr:row>101</xdr:row>
      <xdr:rowOff>104776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15200" y="15678151"/>
          <a:ext cx="990600" cy="6858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28575</xdr:colOff>
      <xdr:row>120</xdr:row>
      <xdr:rowOff>66675</xdr:rowOff>
    </xdr:from>
    <xdr:to>
      <xdr:col>8</xdr:col>
      <xdr:colOff>1009650</xdr:colOff>
      <xdr:row>124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15200" y="19088100"/>
          <a:ext cx="981075" cy="6191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19050</xdr:colOff>
      <xdr:row>140</xdr:row>
      <xdr:rowOff>38100</xdr:rowOff>
    </xdr:from>
    <xdr:to>
      <xdr:col>8</xdr:col>
      <xdr:colOff>1662793</xdr:colOff>
      <xdr:row>141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05675" y="22126575"/>
          <a:ext cx="1643743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47625</xdr:colOff>
      <xdr:row>160</xdr:row>
      <xdr:rowOff>76200</xdr:rowOff>
    </xdr:from>
    <xdr:to>
      <xdr:col>8</xdr:col>
      <xdr:colOff>838200</xdr:colOff>
      <xdr:row>162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334250" y="24945975"/>
          <a:ext cx="790575" cy="2952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57150</xdr:colOff>
      <xdr:row>167</xdr:row>
      <xdr:rowOff>123825</xdr:rowOff>
    </xdr:from>
    <xdr:to>
      <xdr:col>8</xdr:col>
      <xdr:colOff>3616632</xdr:colOff>
      <xdr:row>198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343775" y="26060400"/>
          <a:ext cx="3559482" cy="46577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38100</xdr:colOff>
      <xdr:row>209</xdr:row>
      <xdr:rowOff>66675</xdr:rowOff>
    </xdr:from>
    <xdr:to>
      <xdr:col>8</xdr:col>
      <xdr:colOff>1133475</xdr:colOff>
      <xdr:row>211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324725" y="32423100"/>
          <a:ext cx="1095375" cy="2762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4562475</xdr:colOff>
      <xdr:row>55</xdr:row>
      <xdr:rowOff>85725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xmlns="" id="{00000000-0008-0000-08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286625" y="8429625"/>
          <a:ext cx="4562475" cy="8953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ivkur3b\_Dcezar\ForteOr&#231;amentoCorenReformaAmplia&#231;&#227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Básico"/>
      <sheetName val="PropostaCoren"/>
      <sheetName val="Araújo"/>
      <sheetName val="NúcleoEngenharia"/>
      <sheetName val="HS"/>
      <sheetName val="HO"/>
      <sheetName val="Básico (2)"/>
      <sheetName val="Parede"/>
      <sheetName val="tinta"/>
      <sheetName val="Gesso"/>
      <sheetName val="acartonado"/>
      <sheetName val="Metálica"/>
      <sheetName val="PABXS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2.vml"/><Relationship Id="rId3" Type="http://schemas.openxmlformats.org/officeDocument/2006/relationships/hyperlink" Target="https://dissidio.com.br/salario/cbo-723330/pintor/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https://dissidio.com.br/salario/cbo-410105/chefe-de-servico-de-limpeza/" TargetMode="External"/><Relationship Id="rId1" Type="http://schemas.openxmlformats.org/officeDocument/2006/relationships/hyperlink" Target="https://dissidio.com.br/salario/cbo-715135/operador-de-pa-carregadeira-e-tratores/" TargetMode="External"/><Relationship Id="rId6" Type="http://schemas.openxmlformats.org/officeDocument/2006/relationships/hyperlink" Target="https://dissidio.com.br/salario/cbo-782510/motorista-de-caminhao-basculante/" TargetMode="External"/><Relationship Id="rId5" Type="http://schemas.openxmlformats.org/officeDocument/2006/relationships/hyperlink" Target="https://dissidio.com.br/salario/cbo-782515/motorista-de-caminhao-guindaste/" TargetMode="External"/><Relationship Id="rId4" Type="http://schemas.openxmlformats.org/officeDocument/2006/relationships/hyperlink" Target="https://dissidio.com.br/salario/cbo-782205/ajudante-de-guincheiro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Direciona('2065*ANAPOLIS');" TargetMode="External"/><Relationship Id="rId13" Type="http://schemas.openxmlformats.org/officeDocument/2006/relationships/hyperlink" Target="javascript:Direciona('2174*GOIANIA');" TargetMode="External"/><Relationship Id="rId18" Type="http://schemas.openxmlformats.org/officeDocument/2006/relationships/hyperlink" Target="javascript:Direciona('2234*MINEIROS');" TargetMode="External"/><Relationship Id="rId26" Type="http://schemas.openxmlformats.org/officeDocument/2006/relationships/vmlDrawing" Target="../drawings/vmlDrawing4.vml"/><Relationship Id="rId3" Type="http://schemas.openxmlformats.org/officeDocument/2006/relationships/hyperlink" Target="https://dissidio.com.br/salario/cbo-723330/pintor/" TargetMode="External"/><Relationship Id="rId21" Type="http://schemas.openxmlformats.org/officeDocument/2006/relationships/hyperlink" Target="javascript:Direciona('2298*RIO@VERDE');" TargetMode="External"/><Relationship Id="rId7" Type="http://schemas.openxmlformats.org/officeDocument/2006/relationships/hyperlink" Target="javascript:Direciona('2055*AGUAS@LINDAS@DE@GOIAS');" TargetMode="External"/><Relationship Id="rId12" Type="http://schemas.openxmlformats.org/officeDocument/2006/relationships/hyperlink" Target="javascript:Direciona('2165*FORMOSA');" TargetMode="External"/><Relationship Id="rId17" Type="http://schemas.openxmlformats.org/officeDocument/2006/relationships/hyperlink" Target="javascript:Direciona('2222*LUZIANIA');" TargetMode="External"/><Relationship Id="rId25" Type="http://schemas.openxmlformats.org/officeDocument/2006/relationships/drawing" Target="../drawings/drawing2.xml"/><Relationship Id="rId2" Type="http://schemas.openxmlformats.org/officeDocument/2006/relationships/hyperlink" Target="https://dissidio.com.br/salario/cbo-410105/chefe-de-servico-de-limpeza/" TargetMode="External"/><Relationship Id="rId16" Type="http://schemas.openxmlformats.org/officeDocument/2006/relationships/hyperlink" Target="javascript:Direciona('2209*JATAI');" TargetMode="External"/><Relationship Id="rId20" Type="http://schemas.openxmlformats.org/officeDocument/2006/relationships/hyperlink" Target="javascript:Direciona('2287*PORANGATU');" TargetMode="External"/><Relationship Id="rId1" Type="http://schemas.openxmlformats.org/officeDocument/2006/relationships/hyperlink" Target="https://dissidio.com.br/salario/cbo-715135/operador-de-pa-carregadeira-e-tratores/" TargetMode="External"/><Relationship Id="rId6" Type="http://schemas.openxmlformats.org/officeDocument/2006/relationships/hyperlink" Target="https://dissidio.com.br/salario/cbo-782510/motorista-de-caminhao-basculante/" TargetMode="External"/><Relationship Id="rId11" Type="http://schemas.openxmlformats.org/officeDocument/2006/relationships/hyperlink" Target="javascript:Direciona('2125*CATALAO');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https://dissidio.com.br/salario/cbo-782515/motorista-de-caminhao-guindaste/" TargetMode="External"/><Relationship Id="rId15" Type="http://schemas.openxmlformats.org/officeDocument/2006/relationships/hyperlink" Target="javascript:Direciona('2204*ITUMBIARA');" TargetMode="External"/><Relationship Id="rId23" Type="http://schemas.openxmlformats.org/officeDocument/2006/relationships/hyperlink" Target="javascript:Direciona('2361*VALPARAISO@DE@GOIAS');" TargetMode="External"/><Relationship Id="rId10" Type="http://schemas.openxmlformats.org/officeDocument/2006/relationships/hyperlink" Target="javascript:Direciona('2107*CALDAS@NOVAS');" TargetMode="External"/><Relationship Id="rId19" Type="http://schemas.openxmlformats.org/officeDocument/2006/relationships/hyperlink" Target="javascript:Direciona('2240*MORRINHOS');" TargetMode="External"/><Relationship Id="rId4" Type="http://schemas.openxmlformats.org/officeDocument/2006/relationships/hyperlink" Target="https://dissidio.com.br/salario/cbo-782205/ajudante-de-guincheiro/" TargetMode="External"/><Relationship Id="rId9" Type="http://schemas.openxmlformats.org/officeDocument/2006/relationships/hyperlink" Target="javascript:Direciona('2069*APARECIDA@DE@GOIANIA');" TargetMode="External"/><Relationship Id="rId14" Type="http://schemas.openxmlformats.org/officeDocument/2006/relationships/hyperlink" Target="javascript:Direciona('2177*GOIATUBA');" TargetMode="External"/><Relationship Id="rId22" Type="http://schemas.openxmlformats.org/officeDocument/2006/relationships/hyperlink" Target="javascript:Direciona('2349*TRINDADE');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javascript:Direciona('2065*ANAPOLIS');" TargetMode="External"/><Relationship Id="rId13" Type="http://schemas.openxmlformats.org/officeDocument/2006/relationships/hyperlink" Target="javascript:Direciona('2174*GOIANIA');" TargetMode="External"/><Relationship Id="rId18" Type="http://schemas.openxmlformats.org/officeDocument/2006/relationships/hyperlink" Target="javascript:Direciona('2234*MINEIROS');" TargetMode="External"/><Relationship Id="rId26" Type="http://schemas.openxmlformats.org/officeDocument/2006/relationships/vmlDrawing" Target="../drawings/vmlDrawing5.vml"/><Relationship Id="rId3" Type="http://schemas.openxmlformats.org/officeDocument/2006/relationships/hyperlink" Target="https://dissidio.com.br/salario/cbo-723330/pintor/" TargetMode="External"/><Relationship Id="rId21" Type="http://schemas.openxmlformats.org/officeDocument/2006/relationships/hyperlink" Target="javascript:Direciona('2298*RIO@VERDE');" TargetMode="External"/><Relationship Id="rId7" Type="http://schemas.openxmlformats.org/officeDocument/2006/relationships/hyperlink" Target="javascript:Direciona('2055*AGUAS@LINDAS@DE@GOIAS');" TargetMode="External"/><Relationship Id="rId12" Type="http://schemas.openxmlformats.org/officeDocument/2006/relationships/hyperlink" Target="javascript:Direciona('2165*FORMOSA');" TargetMode="External"/><Relationship Id="rId17" Type="http://schemas.openxmlformats.org/officeDocument/2006/relationships/hyperlink" Target="javascript:Direciona('2222*LUZIANIA');" TargetMode="External"/><Relationship Id="rId25" Type="http://schemas.openxmlformats.org/officeDocument/2006/relationships/drawing" Target="../drawings/drawing3.xml"/><Relationship Id="rId2" Type="http://schemas.openxmlformats.org/officeDocument/2006/relationships/hyperlink" Target="https://dissidio.com.br/salario/cbo-410105/chefe-de-servico-de-limpeza/" TargetMode="External"/><Relationship Id="rId16" Type="http://schemas.openxmlformats.org/officeDocument/2006/relationships/hyperlink" Target="javascript:Direciona('2209*JATAI');" TargetMode="External"/><Relationship Id="rId20" Type="http://schemas.openxmlformats.org/officeDocument/2006/relationships/hyperlink" Target="javascript:Direciona('2287*PORANGATU');" TargetMode="External"/><Relationship Id="rId1" Type="http://schemas.openxmlformats.org/officeDocument/2006/relationships/hyperlink" Target="https://dissidio.com.br/salario/cbo-715135/operador-de-pa-carregadeira-e-tratores/" TargetMode="External"/><Relationship Id="rId6" Type="http://schemas.openxmlformats.org/officeDocument/2006/relationships/hyperlink" Target="https://dissidio.com.br/salario/cbo-782510/motorista-de-caminhao-basculante/" TargetMode="External"/><Relationship Id="rId11" Type="http://schemas.openxmlformats.org/officeDocument/2006/relationships/hyperlink" Target="javascript:Direciona('2125*CATALAO');" TargetMode="External"/><Relationship Id="rId24" Type="http://schemas.openxmlformats.org/officeDocument/2006/relationships/printerSettings" Target="../printerSettings/printerSettings5.bin"/><Relationship Id="rId5" Type="http://schemas.openxmlformats.org/officeDocument/2006/relationships/hyperlink" Target="https://dissidio.com.br/salario/cbo-782515/motorista-de-caminhao-guindaste/" TargetMode="External"/><Relationship Id="rId15" Type="http://schemas.openxmlformats.org/officeDocument/2006/relationships/hyperlink" Target="javascript:Direciona('2204*ITUMBIARA');" TargetMode="External"/><Relationship Id="rId23" Type="http://schemas.openxmlformats.org/officeDocument/2006/relationships/hyperlink" Target="javascript:Direciona('2361*VALPARAISO@DE@GOIAS');" TargetMode="External"/><Relationship Id="rId10" Type="http://schemas.openxmlformats.org/officeDocument/2006/relationships/hyperlink" Target="javascript:Direciona('2107*CALDAS@NOVAS');" TargetMode="External"/><Relationship Id="rId19" Type="http://schemas.openxmlformats.org/officeDocument/2006/relationships/hyperlink" Target="javascript:Direciona('2240*MORRINHOS');" TargetMode="External"/><Relationship Id="rId4" Type="http://schemas.openxmlformats.org/officeDocument/2006/relationships/hyperlink" Target="https://dissidio.com.br/salario/cbo-782205/ajudante-de-guincheiro/" TargetMode="External"/><Relationship Id="rId9" Type="http://schemas.openxmlformats.org/officeDocument/2006/relationships/hyperlink" Target="javascript:Direciona('2069*APARECIDA@DE@GOIANIA');" TargetMode="External"/><Relationship Id="rId14" Type="http://schemas.openxmlformats.org/officeDocument/2006/relationships/hyperlink" Target="javascript:Direciona('2177*GOIATUBA');" TargetMode="External"/><Relationship Id="rId22" Type="http://schemas.openxmlformats.org/officeDocument/2006/relationships/hyperlink" Target="javascript:Direciona('2349*TRINDADE');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dissidio.com.br/salario/cbo-723330/pintor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dissidio.com.br/salario/cbo-410105/chefe-de-servico-de-limpeza/" TargetMode="External"/><Relationship Id="rId1" Type="http://schemas.openxmlformats.org/officeDocument/2006/relationships/hyperlink" Target="https://dissidio.com.br/salario/cbo-715135/operador-de-pa-carregadeira-e-tratores/" TargetMode="External"/><Relationship Id="rId6" Type="http://schemas.openxmlformats.org/officeDocument/2006/relationships/hyperlink" Target="https://dissidio.com.br/salario/cbo-782510/motorista-de-caminhao-basculante/" TargetMode="External"/><Relationship Id="rId5" Type="http://schemas.openxmlformats.org/officeDocument/2006/relationships/hyperlink" Target="https://dissidio.com.br/salario/cbo-782515/motorista-de-caminhao-guindaste/" TargetMode="External"/><Relationship Id="rId4" Type="http://schemas.openxmlformats.org/officeDocument/2006/relationships/hyperlink" Target="https://dissidio.com.br/salario/cbo-782205/ajudante-de-guincheiro/" TargetMode="External"/><Relationship Id="rId9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s://dissidio.com.br/salario/cbo-723330/pintor/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dissidio.com.br/salario/cbo-410105/chefe-de-servico-de-limpeza/" TargetMode="External"/><Relationship Id="rId1" Type="http://schemas.openxmlformats.org/officeDocument/2006/relationships/hyperlink" Target="https://dissidio.com.br/salario/cbo-715135/operador-de-pa-carregadeira-e-tratores/" TargetMode="External"/><Relationship Id="rId6" Type="http://schemas.openxmlformats.org/officeDocument/2006/relationships/hyperlink" Target="https://dissidio.com.br/salario/cbo-782510/motorista-de-caminhao-basculante/" TargetMode="External"/><Relationship Id="rId5" Type="http://schemas.openxmlformats.org/officeDocument/2006/relationships/hyperlink" Target="https://dissidio.com.br/salario/cbo-782515/motorista-de-caminhao-guindaste/" TargetMode="External"/><Relationship Id="rId4" Type="http://schemas.openxmlformats.org/officeDocument/2006/relationships/hyperlink" Target="https://dissidio.com.br/salario/cbo-782205/ajudante-de-guincheiro/" TargetMode="External"/><Relationship Id="rId9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dissidio.com.br/salario/cbo-723330/pintor/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s://dissidio.com.br/salario/cbo-410105/chefe-de-servico-de-limpeza/" TargetMode="External"/><Relationship Id="rId1" Type="http://schemas.openxmlformats.org/officeDocument/2006/relationships/hyperlink" Target="https://dissidio.com.br/salario/cbo-715135/operador-de-pa-carregadeira-e-tratores/" TargetMode="External"/><Relationship Id="rId6" Type="http://schemas.openxmlformats.org/officeDocument/2006/relationships/hyperlink" Target="https://dissidio.com.br/salario/cbo-782510/motorista-de-caminhao-basculante/" TargetMode="External"/><Relationship Id="rId5" Type="http://schemas.openxmlformats.org/officeDocument/2006/relationships/hyperlink" Target="https://dissidio.com.br/salario/cbo-782515/motorista-de-caminhao-guindaste/" TargetMode="External"/><Relationship Id="rId4" Type="http://schemas.openxmlformats.org/officeDocument/2006/relationships/hyperlink" Target="https://dissidio.com.br/salario/cbo-782205/ajudante-de-guincheiro/" TargetMode="External"/><Relationship Id="rId9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s://dissidio.com.br/salario/cbo-723330/pintor/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s://dissidio.com.br/salario/cbo-410105/chefe-de-servico-de-limpeza/" TargetMode="External"/><Relationship Id="rId1" Type="http://schemas.openxmlformats.org/officeDocument/2006/relationships/hyperlink" Target="https://dissidio.com.br/salario/cbo-715135/operador-de-pa-carregadeira-e-tratores/" TargetMode="External"/><Relationship Id="rId6" Type="http://schemas.openxmlformats.org/officeDocument/2006/relationships/hyperlink" Target="https://dissidio.com.br/salario/cbo-782510/motorista-de-caminhao-basculante/" TargetMode="External"/><Relationship Id="rId5" Type="http://schemas.openxmlformats.org/officeDocument/2006/relationships/hyperlink" Target="https://dissidio.com.br/salario/cbo-782515/motorista-de-caminhao-guindaste/" TargetMode="External"/><Relationship Id="rId4" Type="http://schemas.openxmlformats.org/officeDocument/2006/relationships/hyperlink" Target="https://dissidio.com.br/salario/cbo-782205/ajudante-de-guincheiro/" TargetMode="External"/><Relationship Id="rId9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showGridLines="0" view="pageBreakPreview" zoomScaleSheetLayoutView="100" workbookViewId="0">
      <selection activeCell="U29" sqref="U29"/>
    </sheetView>
  </sheetViews>
  <sheetFormatPr defaultColWidth="10.33203125" defaultRowHeight="12" x14ac:dyDescent="0.2"/>
  <cols>
    <col min="1" max="1" width="17.33203125" style="27" customWidth="1"/>
    <col min="2" max="2" width="5.1640625" style="25" customWidth="1"/>
    <col min="3" max="3" width="4.5" style="25" customWidth="1"/>
    <col min="4" max="4" width="21" style="25" bestFit="1" customWidth="1"/>
    <col min="5" max="5" width="11.33203125" style="25" customWidth="1"/>
    <col min="6" max="6" width="10.33203125" style="25"/>
    <col min="7" max="7" width="10.83203125" style="25" bestFit="1" customWidth="1"/>
    <col min="8" max="8" width="10.33203125" style="25"/>
    <col min="9" max="9" width="10.83203125" style="25" bestFit="1" customWidth="1"/>
    <col min="10" max="10" width="17.33203125" style="27" customWidth="1"/>
    <col min="11" max="11" width="10.33203125" style="27"/>
    <col min="12" max="16384" width="10.33203125" style="25"/>
  </cols>
  <sheetData>
    <row r="1" spans="1:20" x14ac:dyDescent="0.2">
      <c r="A1" s="316" t="s">
        <v>534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20" x14ac:dyDescent="0.2">
      <c r="A2" s="192"/>
      <c r="B2" s="26"/>
      <c r="C2" s="26"/>
      <c r="D2" s="26"/>
      <c r="E2" s="26"/>
      <c r="F2" s="26"/>
      <c r="G2" s="26"/>
      <c r="H2" s="26"/>
      <c r="I2" s="26"/>
      <c r="J2" s="192"/>
    </row>
    <row r="3" spans="1:20" ht="12.75" x14ac:dyDescent="0.2">
      <c r="A3" s="300" t="s">
        <v>788</v>
      </c>
      <c r="B3" s="300"/>
      <c r="C3" s="300"/>
      <c r="D3" s="300"/>
      <c r="E3" s="300"/>
      <c r="F3" s="300"/>
      <c r="G3" s="300"/>
      <c r="H3" s="300"/>
      <c r="I3" s="300"/>
      <c r="J3" s="301"/>
    </row>
    <row r="4" spans="1:20" ht="12.75" thickBot="1" x14ac:dyDescent="0.25">
      <c r="A4" s="193"/>
    </row>
    <row r="5" spans="1:20" ht="13.5" thickBot="1" x14ac:dyDescent="0.25">
      <c r="H5" s="308" t="s">
        <v>786</v>
      </c>
      <c r="I5" s="308"/>
      <c r="L5" s="318" t="s">
        <v>590</v>
      </c>
      <c r="M5" s="318"/>
      <c r="N5" s="318"/>
      <c r="O5" s="318"/>
      <c r="P5" s="319"/>
      <c r="Q5" s="29">
        <f>1+F10+F6+F9</f>
        <v>1.0509000000000002</v>
      </c>
    </row>
    <row r="6" spans="1:20" ht="21" customHeight="1" thickBot="1" x14ac:dyDescent="0.25">
      <c r="B6" s="303"/>
      <c r="C6" s="309" t="s">
        <v>766</v>
      </c>
      <c r="D6" s="309"/>
      <c r="E6" s="309"/>
      <c r="F6" s="312">
        <v>0.04</v>
      </c>
      <c r="G6" s="312"/>
      <c r="H6" s="302" t="s">
        <v>785</v>
      </c>
      <c r="I6" s="302"/>
      <c r="L6" s="318" t="s">
        <v>591</v>
      </c>
      <c r="M6" s="318"/>
      <c r="N6" s="318"/>
      <c r="O6" s="318"/>
      <c r="P6" s="319"/>
      <c r="Q6" s="29">
        <f>1+F8</f>
        <v>1.0056</v>
      </c>
    </row>
    <row r="7" spans="1:20" ht="21" customHeight="1" thickBot="1" x14ac:dyDescent="0.25">
      <c r="B7" s="304"/>
      <c r="C7" s="309" t="s">
        <v>767</v>
      </c>
      <c r="D7" s="309"/>
      <c r="E7" s="309"/>
      <c r="F7" s="312">
        <v>7.1999999999999995E-2</v>
      </c>
      <c r="G7" s="312"/>
      <c r="H7" s="302" t="s">
        <v>784</v>
      </c>
      <c r="I7" s="302"/>
      <c r="L7" s="318" t="s">
        <v>592</v>
      </c>
      <c r="M7" s="318"/>
      <c r="N7" s="318"/>
      <c r="O7" s="318"/>
      <c r="P7" s="319"/>
      <c r="Q7" s="29">
        <f>1+F7</f>
        <v>1.0720000000000001</v>
      </c>
    </row>
    <row r="8" spans="1:20" ht="21" customHeight="1" thickBot="1" x14ac:dyDescent="0.25">
      <c r="B8" s="304"/>
      <c r="C8" s="309" t="s">
        <v>765</v>
      </c>
      <c r="D8" s="309"/>
      <c r="E8" s="309"/>
      <c r="F8" s="312">
        <v>5.5999999999999999E-3</v>
      </c>
      <c r="G8" s="312"/>
      <c r="H8" s="302" t="s">
        <v>781</v>
      </c>
      <c r="I8" s="302"/>
      <c r="L8" s="318" t="s">
        <v>593</v>
      </c>
      <c r="M8" s="318"/>
      <c r="N8" s="318"/>
      <c r="O8" s="318"/>
      <c r="P8" s="319"/>
      <c r="Q8" s="29">
        <f>1-F13-F12-F11</f>
        <v>0.94350000000000001</v>
      </c>
    </row>
    <row r="9" spans="1:20" ht="21" customHeight="1" thickBot="1" x14ac:dyDescent="0.25">
      <c r="B9" s="304"/>
      <c r="C9" s="309" t="s">
        <v>768</v>
      </c>
      <c r="D9" s="309"/>
      <c r="E9" s="309"/>
      <c r="F9" s="312">
        <v>1.1999999999999999E-3</v>
      </c>
      <c r="G9" s="312"/>
      <c r="H9" s="302" t="s">
        <v>783</v>
      </c>
      <c r="I9" s="302"/>
    </row>
    <row r="10" spans="1:20" ht="21" customHeight="1" thickBot="1" x14ac:dyDescent="0.25">
      <c r="B10" s="305"/>
      <c r="C10" s="309" t="s">
        <v>769</v>
      </c>
      <c r="D10" s="309"/>
      <c r="E10" s="309"/>
      <c r="F10" s="312">
        <v>9.7000000000000003E-3</v>
      </c>
      <c r="G10" s="312"/>
      <c r="H10" s="302" t="s">
        <v>782</v>
      </c>
      <c r="I10" s="302"/>
    </row>
    <row r="11" spans="1:20" ht="21" customHeight="1" thickBot="1" x14ac:dyDescent="0.25">
      <c r="B11" s="321" t="s">
        <v>790</v>
      </c>
      <c r="C11" s="320" t="s">
        <v>770</v>
      </c>
      <c r="D11" s="320"/>
      <c r="E11" s="320"/>
      <c r="F11" s="310">
        <v>0.02</v>
      </c>
      <c r="G11" s="310"/>
      <c r="H11" s="306">
        <f>F11</f>
        <v>0.02</v>
      </c>
      <c r="I11" s="307"/>
      <c r="L11" s="322" t="s">
        <v>729</v>
      </c>
      <c r="M11" s="323"/>
      <c r="N11" s="323"/>
      <c r="O11" s="323"/>
      <c r="P11" s="323"/>
      <c r="Q11" s="323"/>
      <c r="R11" s="323"/>
      <c r="S11" s="323"/>
      <c r="T11" s="324"/>
    </row>
    <row r="12" spans="1:20" ht="21" customHeight="1" thickBot="1" x14ac:dyDescent="0.25">
      <c r="B12" s="321"/>
      <c r="C12" s="320" t="s">
        <v>771</v>
      </c>
      <c r="D12" s="320"/>
      <c r="E12" s="320"/>
      <c r="F12" s="310">
        <v>6.4999999999999997E-3</v>
      </c>
      <c r="G12" s="310"/>
      <c r="H12" s="306">
        <f>F12</f>
        <v>6.4999999999999997E-3</v>
      </c>
      <c r="I12" s="307"/>
      <c r="L12" s="203" t="s">
        <v>730</v>
      </c>
      <c r="M12" s="27"/>
      <c r="N12" s="27"/>
      <c r="O12" s="27"/>
      <c r="P12" s="27"/>
      <c r="Q12" s="27"/>
      <c r="R12" s="27"/>
      <c r="S12" s="27"/>
      <c r="T12" s="28"/>
    </row>
    <row r="13" spans="1:20" ht="21" customHeight="1" thickBot="1" x14ac:dyDescent="0.25">
      <c r="B13" s="321"/>
      <c r="C13" s="320" t="s">
        <v>772</v>
      </c>
      <c r="D13" s="320"/>
      <c r="E13" s="320"/>
      <c r="F13" s="310">
        <v>0.03</v>
      </c>
      <c r="G13" s="310"/>
      <c r="H13" s="306">
        <f>F13</f>
        <v>0.03</v>
      </c>
      <c r="I13" s="307"/>
      <c r="L13" s="203" t="s">
        <v>721</v>
      </c>
      <c r="M13" s="27"/>
      <c r="N13" s="27"/>
      <c r="O13" s="27"/>
      <c r="P13" s="27"/>
      <c r="Q13" s="27"/>
      <c r="R13" s="27"/>
      <c r="S13" s="27"/>
      <c r="T13" s="28"/>
    </row>
    <row r="14" spans="1:20" ht="21" customHeight="1" thickBot="1" x14ac:dyDescent="0.25">
      <c r="B14" s="321"/>
      <c r="C14" s="320" t="s">
        <v>773</v>
      </c>
      <c r="D14" s="320"/>
      <c r="E14" s="320"/>
      <c r="F14" s="310">
        <v>0</v>
      </c>
      <c r="G14" s="310"/>
      <c r="H14" s="306">
        <f>F14</f>
        <v>0</v>
      </c>
      <c r="I14" s="307"/>
      <c r="L14" s="203" t="s">
        <v>722</v>
      </c>
      <c r="M14" s="27"/>
      <c r="N14" s="27"/>
      <c r="O14" s="27"/>
      <c r="P14" s="27"/>
      <c r="Q14" s="27"/>
      <c r="R14" s="27"/>
      <c r="S14" s="27"/>
      <c r="T14" s="28"/>
    </row>
    <row r="15" spans="1:20" ht="21" customHeight="1" thickBot="1" x14ac:dyDescent="0.25">
      <c r="B15" s="325" t="s">
        <v>774</v>
      </c>
      <c r="C15" s="326"/>
      <c r="D15" s="326"/>
      <c r="E15" s="327"/>
      <c r="F15" s="311">
        <f>ROUND((Q5*Q6*Q7/Q8)-1,4)</f>
        <v>0.20069999999999999</v>
      </c>
      <c r="G15" s="311"/>
      <c r="H15" s="302" t="s">
        <v>787</v>
      </c>
      <c r="I15" s="302"/>
      <c r="L15" s="203" t="s">
        <v>723</v>
      </c>
      <c r="M15" s="27"/>
      <c r="N15" s="27"/>
      <c r="O15" s="27"/>
      <c r="P15" s="27"/>
      <c r="Q15" s="27"/>
      <c r="R15" s="27"/>
      <c r="S15" s="27"/>
      <c r="T15" s="28"/>
    </row>
    <row r="16" spans="1:20" x14ac:dyDescent="0.2">
      <c r="H16" s="191"/>
      <c r="L16" s="203" t="s">
        <v>724</v>
      </c>
      <c r="M16" s="27"/>
      <c r="N16" s="27"/>
      <c r="O16" s="27"/>
      <c r="P16" s="27"/>
      <c r="Q16" s="27"/>
      <c r="R16" s="27"/>
      <c r="S16" s="27"/>
      <c r="T16" s="28"/>
    </row>
    <row r="17" spans="1:20" x14ac:dyDescent="0.2">
      <c r="L17" s="203" t="s">
        <v>725</v>
      </c>
      <c r="M17" s="27"/>
      <c r="N17" s="27"/>
      <c r="O17" s="27"/>
      <c r="P17" s="27"/>
      <c r="Q17" s="27"/>
      <c r="R17" s="27"/>
      <c r="S17" s="27"/>
      <c r="T17" s="28"/>
    </row>
    <row r="18" spans="1:20" ht="12" customHeight="1" x14ac:dyDescent="0.2">
      <c r="A18" s="328" t="s">
        <v>775</v>
      </c>
      <c r="B18" s="328"/>
      <c r="C18" s="328"/>
      <c r="D18" s="328"/>
      <c r="E18" s="328"/>
      <c r="F18" s="328"/>
      <c r="G18" s="328"/>
      <c r="H18" s="328"/>
      <c r="I18" s="328"/>
      <c r="J18" s="329"/>
      <c r="L18" s="203" t="s">
        <v>726</v>
      </c>
      <c r="M18" s="27"/>
      <c r="N18" s="27"/>
      <c r="O18" s="27"/>
      <c r="P18" s="27"/>
      <c r="Q18" s="27"/>
      <c r="R18" s="27"/>
      <c r="S18" s="27"/>
      <c r="T18" s="28"/>
    </row>
    <row r="19" spans="1:20" x14ac:dyDescent="0.2">
      <c r="A19" s="328"/>
      <c r="B19" s="328"/>
      <c r="C19" s="328"/>
      <c r="D19" s="328"/>
      <c r="E19" s="328"/>
      <c r="F19" s="328"/>
      <c r="G19" s="328"/>
      <c r="H19" s="328"/>
      <c r="I19" s="328"/>
      <c r="J19" s="329"/>
      <c r="L19" s="203" t="s">
        <v>727</v>
      </c>
      <c r="M19" s="27"/>
      <c r="N19" s="27"/>
      <c r="O19" s="27"/>
      <c r="P19" s="27"/>
      <c r="Q19" s="27"/>
      <c r="R19" s="27"/>
      <c r="S19" s="27"/>
      <c r="T19" s="28"/>
    </row>
    <row r="20" spans="1:20" ht="12.75" thickBot="1" x14ac:dyDescent="0.25">
      <c r="A20" s="328"/>
      <c r="B20" s="328"/>
      <c r="C20" s="328"/>
      <c r="D20" s="328"/>
      <c r="E20" s="328"/>
      <c r="F20" s="328"/>
      <c r="G20" s="328"/>
      <c r="H20" s="328"/>
      <c r="I20" s="328"/>
      <c r="J20" s="329"/>
      <c r="L20" s="204" t="s">
        <v>728</v>
      </c>
      <c r="M20" s="30"/>
      <c r="N20" s="30"/>
      <c r="O20" s="30"/>
      <c r="P20" s="30"/>
      <c r="Q20" s="30"/>
      <c r="R20" s="30"/>
      <c r="S20" s="30"/>
      <c r="T20" s="31"/>
    </row>
    <row r="24" spans="1:20" x14ac:dyDescent="0.2">
      <c r="C24" s="195" t="s">
        <v>776</v>
      </c>
    </row>
    <row r="25" spans="1:20" x14ac:dyDescent="0.2">
      <c r="C25" s="195" t="s">
        <v>791</v>
      </c>
    </row>
    <row r="26" spans="1:20" x14ac:dyDescent="0.2">
      <c r="C26" s="195" t="s">
        <v>792</v>
      </c>
    </row>
    <row r="27" spans="1:20" x14ac:dyDescent="0.2">
      <c r="C27" s="195" t="s">
        <v>777</v>
      </c>
    </row>
    <row r="28" spans="1:20" x14ac:dyDescent="0.2">
      <c r="C28" s="195" t="s">
        <v>778</v>
      </c>
    </row>
    <row r="29" spans="1:20" x14ac:dyDescent="0.2">
      <c r="C29" s="195" t="s">
        <v>779</v>
      </c>
    </row>
    <row r="30" spans="1:20" x14ac:dyDescent="0.2">
      <c r="C30" s="195" t="s">
        <v>780</v>
      </c>
    </row>
    <row r="33" spans="1:10" x14ac:dyDescent="0.2">
      <c r="A33" s="94"/>
    </row>
    <row r="35" spans="1:10" x14ac:dyDescent="0.2">
      <c r="A35" s="314"/>
      <c r="B35" s="314"/>
      <c r="C35" s="314"/>
      <c r="D35" s="314"/>
      <c r="E35" s="314"/>
      <c r="F35" s="314"/>
      <c r="G35" s="314"/>
      <c r="H35" s="314"/>
      <c r="I35" s="314"/>
      <c r="J35" s="314"/>
    </row>
    <row r="36" spans="1:10" x14ac:dyDescent="0.2">
      <c r="A36" s="314"/>
      <c r="B36" s="314"/>
      <c r="C36" s="314"/>
      <c r="D36" s="314"/>
      <c r="E36" s="314"/>
      <c r="F36" s="314"/>
      <c r="G36" s="314"/>
      <c r="H36" s="314"/>
      <c r="I36" s="314"/>
      <c r="J36" s="314"/>
    </row>
    <row r="37" spans="1:10" x14ac:dyDescent="0.2">
      <c r="A37" s="314"/>
      <c r="B37" s="314"/>
      <c r="C37" s="314"/>
      <c r="D37" s="314"/>
      <c r="E37" s="314"/>
      <c r="F37" s="314"/>
      <c r="G37" s="314"/>
      <c r="H37" s="314"/>
      <c r="I37" s="314"/>
      <c r="J37" s="314"/>
    </row>
    <row r="38" spans="1:10" x14ac:dyDescent="0.2">
      <c r="A38" s="315"/>
      <c r="B38" s="315"/>
      <c r="C38" s="315"/>
      <c r="D38" s="315"/>
      <c r="E38" s="315"/>
      <c r="F38" s="315"/>
      <c r="G38" s="315"/>
      <c r="H38" s="315"/>
      <c r="I38" s="315"/>
      <c r="J38" s="315"/>
    </row>
    <row r="39" spans="1:10" x14ac:dyDescent="0.2">
      <c r="A39" s="315"/>
      <c r="B39" s="315"/>
      <c r="C39" s="315"/>
      <c r="D39" s="315"/>
      <c r="E39" s="315"/>
      <c r="F39" s="315"/>
      <c r="G39" s="315"/>
      <c r="H39" s="315"/>
      <c r="I39" s="315"/>
      <c r="J39" s="315"/>
    </row>
    <row r="43" spans="1:10" x14ac:dyDescent="0.2">
      <c r="I43" s="27"/>
    </row>
    <row r="55" spans="1:10" x14ac:dyDescent="0.2">
      <c r="E55" s="32"/>
      <c r="J55" s="194"/>
    </row>
    <row r="56" spans="1:10" x14ac:dyDescent="0.2">
      <c r="J56" s="194"/>
    </row>
    <row r="57" spans="1:10" x14ac:dyDescent="0.2">
      <c r="J57" s="194"/>
    </row>
    <row r="58" spans="1:10" x14ac:dyDescent="0.2">
      <c r="A58" s="313"/>
      <c r="B58" s="313"/>
      <c r="C58" s="313"/>
      <c r="D58" s="313"/>
      <c r="E58" s="313"/>
      <c r="F58" s="313"/>
      <c r="G58" s="313"/>
      <c r="H58" s="313"/>
      <c r="I58" s="313"/>
      <c r="J58" s="313"/>
    </row>
    <row r="59" spans="1:10" x14ac:dyDescent="0.2">
      <c r="A59" s="317"/>
      <c r="B59" s="317"/>
      <c r="C59" s="317"/>
      <c r="D59" s="317"/>
      <c r="E59" s="317"/>
      <c r="F59" s="317"/>
      <c r="G59" s="317"/>
      <c r="H59" s="317"/>
      <c r="I59" s="317"/>
      <c r="J59" s="317"/>
    </row>
    <row r="60" spans="1:10" x14ac:dyDescent="0.2">
      <c r="A60" s="313"/>
      <c r="B60" s="313"/>
      <c r="C60" s="313"/>
      <c r="D60" s="313"/>
      <c r="E60" s="313"/>
      <c r="F60" s="313"/>
      <c r="G60" s="313"/>
      <c r="H60" s="313"/>
      <c r="I60" s="313"/>
      <c r="J60" s="313"/>
    </row>
    <row r="61" spans="1:10" x14ac:dyDescent="0.2">
      <c r="A61" s="313"/>
      <c r="B61" s="313"/>
      <c r="C61" s="313"/>
      <c r="D61" s="313"/>
      <c r="E61" s="313"/>
      <c r="F61" s="313"/>
      <c r="G61" s="313"/>
      <c r="H61" s="313"/>
      <c r="I61" s="313"/>
      <c r="J61" s="313"/>
    </row>
  </sheetData>
  <mergeCells count="50">
    <mergeCell ref="A1:J1"/>
    <mergeCell ref="A58:J58"/>
    <mergeCell ref="A59:J59"/>
    <mergeCell ref="A60:J60"/>
    <mergeCell ref="L5:P5"/>
    <mergeCell ref="L6:P6"/>
    <mergeCell ref="L7:P7"/>
    <mergeCell ref="L8:P8"/>
    <mergeCell ref="C11:E11"/>
    <mergeCell ref="B11:B14"/>
    <mergeCell ref="L11:T11"/>
    <mergeCell ref="C12:E12"/>
    <mergeCell ref="C13:E13"/>
    <mergeCell ref="C14:E14"/>
    <mergeCell ref="B15:E15"/>
    <mergeCell ref="A18:J20"/>
    <mergeCell ref="A61:J61"/>
    <mergeCell ref="A35:J35"/>
    <mergeCell ref="A36:J36"/>
    <mergeCell ref="A37:J37"/>
    <mergeCell ref="A38:J38"/>
    <mergeCell ref="A39:J39"/>
    <mergeCell ref="H15:I15"/>
    <mergeCell ref="C6:E6"/>
    <mergeCell ref="C7:E7"/>
    <mergeCell ref="C8:E8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  <mergeCell ref="C9:E9"/>
    <mergeCell ref="C10:E10"/>
    <mergeCell ref="H11:I11"/>
    <mergeCell ref="H12:I12"/>
    <mergeCell ref="H13:I13"/>
    <mergeCell ref="H14:I14"/>
    <mergeCell ref="H5:I5"/>
    <mergeCell ref="A3:J3"/>
    <mergeCell ref="H8:I8"/>
    <mergeCell ref="H10:I10"/>
    <mergeCell ref="H9:I9"/>
    <mergeCell ref="H7:I7"/>
    <mergeCell ref="H6:I6"/>
    <mergeCell ref="B6:B10"/>
  </mergeCells>
  <printOptions horizontalCentered="1"/>
  <pageMargins left="0.78740157480314965" right="0.78740157480314965" top="1.7716535433070868" bottom="0.78740157480314965" header="0" footer="0"/>
  <pageSetup scale="80" orientation="portrait" r:id="rId1"/>
  <headerFooter>
    <oddHeader>&amp;R&amp;G</oddHeader>
  </headerFooter>
  <colBreaks count="1" manualBreakCount="1">
    <brk id="10" max="1048575" man="1"/>
  </col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4"/>
  <sheetViews>
    <sheetView showGridLines="0" view="pageBreakPreview" topLeftCell="A333" zoomScale="120" zoomScaleNormal="120" zoomScaleSheetLayoutView="120" workbookViewId="0">
      <selection activeCell="B348" sqref="B348"/>
    </sheetView>
  </sheetViews>
  <sheetFormatPr defaultRowHeight="12" x14ac:dyDescent="0.2"/>
  <cols>
    <col min="1" max="1" width="56.5" style="8" bestFit="1" customWidth="1"/>
    <col min="2" max="2" width="22.6640625" style="20" bestFit="1" customWidth="1"/>
    <col min="3" max="3" width="20.83203125" style="20" bestFit="1" customWidth="1"/>
    <col min="4" max="4" width="24.5" style="20" bestFit="1" customWidth="1"/>
    <col min="5" max="5" width="8.6640625" style="37" bestFit="1" customWidth="1"/>
    <col min="6" max="6" width="33.1640625" style="8" customWidth="1"/>
    <col min="7" max="16384" width="9.33203125" style="8"/>
  </cols>
  <sheetData>
    <row r="1" spans="1:7" x14ac:dyDescent="0.2">
      <c r="A1" s="359" t="s">
        <v>385</v>
      </c>
      <c r="B1" s="359"/>
      <c r="C1" s="359"/>
      <c r="D1" s="359"/>
    </row>
    <row r="2" spans="1:7" x14ac:dyDescent="0.2">
      <c r="A2" s="359" t="s">
        <v>534</v>
      </c>
      <c r="B2" s="359"/>
      <c r="C2" s="359"/>
      <c r="D2" s="359"/>
    </row>
    <row r="3" spans="1:7" x14ac:dyDescent="0.2">
      <c r="A3" s="20"/>
      <c r="D3" s="38"/>
    </row>
    <row r="4" spans="1:7" ht="24" x14ac:dyDescent="0.2">
      <c r="A4" s="11" t="s">
        <v>125</v>
      </c>
      <c r="B4" s="11" t="s">
        <v>129</v>
      </c>
      <c r="C4" s="11" t="s">
        <v>124</v>
      </c>
      <c r="D4" s="12" t="s">
        <v>146</v>
      </c>
    </row>
    <row r="5" spans="1:7" x14ac:dyDescent="0.2">
      <c r="A5" s="9"/>
      <c r="B5" s="9"/>
      <c r="C5" s="9"/>
      <c r="D5" s="39"/>
    </row>
    <row r="6" spans="1:7" x14ac:dyDescent="0.2">
      <c r="A6" s="13" t="s">
        <v>311</v>
      </c>
      <c r="B6" s="405" t="s">
        <v>133</v>
      </c>
      <c r="C6" s="40">
        <v>14.301299999999999</v>
      </c>
      <c r="D6" s="402">
        <f>SUM(C6:C12)</f>
        <v>2024.4279000000001</v>
      </c>
      <c r="F6" s="17"/>
      <c r="G6" s="41"/>
    </row>
    <row r="7" spans="1:7" x14ac:dyDescent="0.2">
      <c r="A7" s="13" t="s">
        <v>312</v>
      </c>
      <c r="B7" s="407"/>
      <c r="C7" s="40">
        <v>183.34520000000001</v>
      </c>
      <c r="D7" s="403"/>
      <c r="F7" s="17"/>
      <c r="G7" s="41"/>
    </row>
    <row r="8" spans="1:7" x14ac:dyDescent="0.2">
      <c r="A8" s="13" t="s">
        <v>313</v>
      </c>
      <c r="B8" s="407"/>
      <c r="C8" s="40">
        <f>ROUND(2*E8,4)</f>
        <v>411.24639999999999</v>
      </c>
      <c r="D8" s="403"/>
      <c r="E8" s="37">
        <v>205.6232</v>
      </c>
      <c r="F8" s="17"/>
      <c r="G8" s="41"/>
    </row>
    <row r="9" spans="1:7" x14ac:dyDescent="0.2">
      <c r="A9" s="13" t="s">
        <v>314</v>
      </c>
      <c r="B9" s="407"/>
      <c r="C9" s="40">
        <f>ROUND(2*E9,4)</f>
        <v>636.96659999999997</v>
      </c>
      <c r="D9" s="403"/>
      <c r="E9" s="37">
        <v>318.48329999999999</v>
      </c>
      <c r="F9" s="17"/>
      <c r="G9" s="41"/>
    </row>
    <row r="10" spans="1:7" x14ac:dyDescent="0.2">
      <c r="A10" s="13" t="s">
        <v>315</v>
      </c>
      <c r="B10" s="407"/>
      <c r="C10" s="40">
        <f>ROUND(2*E10,4)</f>
        <v>285.94319999999999</v>
      </c>
      <c r="D10" s="403"/>
      <c r="E10" s="37">
        <v>142.9716</v>
      </c>
      <c r="F10" s="17"/>
      <c r="G10" s="41"/>
    </row>
    <row r="11" spans="1:7" x14ac:dyDescent="0.2">
      <c r="A11" s="13" t="s">
        <v>316</v>
      </c>
      <c r="B11" s="407"/>
      <c r="C11" s="40">
        <f>ROUND(2*E11,4)</f>
        <v>284.23880000000003</v>
      </c>
      <c r="D11" s="403"/>
      <c r="E11" s="37">
        <v>142.11940000000001</v>
      </c>
      <c r="F11" s="17"/>
      <c r="G11" s="41"/>
    </row>
    <row r="12" spans="1:7" x14ac:dyDescent="0.2">
      <c r="A12" s="13" t="s">
        <v>317</v>
      </c>
      <c r="B12" s="406"/>
      <c r="C12" s="40">
        <f>ROUND(2*E12,4)</f>
        <v>208.38640000000001</v>
      </c>
      <c r="D12" s="404"/>
      <c r="E12" s="37">
        <v>104.1932</v>
      </c>
      <c r="F12" s="17"/>
      <c r="G12" s="41"/>
    </row>
    <row r="13" spans="1:7" x14ac:dyDescent="0.2">
      <c r="A13" s="10"/>
      <c r="B13" s="9"/>
      <c r="C13" s="42"/>
      <c r="D13" s="42"/>
      <c r="F13" s="17"/>
      <c r="G13" s="41"/>
    </row>
    <row r="14" spans="1:7" x14ac:dyDescent="0.2">
      <c r="A14" s="13" t="s">
        <v>322</v>
      </c>
      <c r="B14" s="405" t="s">
        <v>133</v>
      </c>
      <c r="C14" s="40">
        <f>ROUND(2*E14,4)</f>
        <v>343.72699999999998</v>
      </c>
      <c r="D14" s="402">
        <f>SUM(C14:C15)</f>
        <v>638.8309999999999</v>
      </c>
      <c r="E14" s="37">
        <v>171.86349999999999</v>
      </c>
      <c r="F14" s="17"/>
      <c r="G14" s="41"/>
    </row>
    <row r="15" spans="1:7" x14ac:dyDescent="0.2">
      <c r="A15" s="13" t="s">
        <v>323</v>
      </c>
      <c r="B15" s="406"/>
      <c r="C15" s="40">
        <f>ROUND(2*E15,4)</f>
        <v>295.10399999999998</v>
      </c>
      <c r="D15" s="404"/>
      <c r="E15" s="37">
        <v>147.55199999999999</v>
      </c>
      <c r="F15" s="17"/>
      <c r="G15" s="41"/>
    </row>
    <row r="16" spans="1:7" x14ac:dyDescent="0.2">
      <c r="A16" s="10"/>
      <c r="B16" s="9"/>
      <c r="C16" s="42"/>
      <c r="D16" s="42"/>
      <c r="F16" s="17"/>
      <c r="G16" s="41"/>
    </row>
    <row r="17" spans="1:7" x14ac:dyDescent="0.2">
      <c r="A17" s="13" t="s">
        <v>256</v>
      </c>
      <c r="B17" s="405" t="s">
        <v>133</v>
      </c>
      <c r="C17" s="40">
        <f>ROUND(2*E17,4)</f>
        <v>492.0788</v>
      </c>
      <c r="D17" s="402">
        <f>SUM(C17:C28)</f>
        <v>2977.7249999999999</v>
      </c>
      <c r="E17" s="37">
        <v>246.0394</v>
      </c>
      <c r="F17" s="17"/>
      <c r="G17" s="41"/>
    </row>
    <row r="18" spans="1:7" x14ac:dyDescent="0.2">
      <c r="A18" s="13" t="s">
        <v>257</v>
      </c>
      <c r="B18" s="407"/>
      <c r="C18" s="40">
        <f t="shared" ref="C18:C25" si="0">ROUND(2*E18,4)</f>
        <v>287.23160000000001</v>
      </c>
      <c r="D18" s="403"/>
      <c r="E18" s="37">
        <v>143.61580000000001</v>
      </c>
      <c r="F18" s="17"/>
      <c r="G18" s="41"/>
    </row>
    <row r="19" spans="1:7" x14ac:dyDescent="0.2">
      <c r="A19" s="13" t="s">
        <v>258</v>
      </c>
      <c r="B19" s="407"/>
      <c r="C19" s="40">
        <f t="shared" si="0"/>
        <v>327.27879999999999</v>
      </c>
      <c r="D19" s="403"/>
      <c r="E19" s="37">
        <v>163.63939999999999</v>
      </c>
      <c r="F19" s="17"/>
      <c r="G19" s="41"/>
    </row>
    <row r="20" spans="1:7" x14ac:dyDescent="0.2">
      <c r="A20" s="13" t="s">
        <v>259</v>
      </c>
      <c r="B20" s="407"/>
      <c r="C20" s="40">
        <f t="shared" si="0"/>
        <v>277.92720000000003</v>
      </c>
      <c r="D20" s="403"/>
      <c r="E20" s="37">
        <v>138.96360000000001</v>
      </c>
      <c r="F20" s="17"/>
      <c r="G20" s="41"/>
    </row>
    <row r="21" spans="1:7" x14ac:dyDescent="0.2">
      <c r="A21" s="13" t="s">
        <v>260</v>
      </c>
      <c r="B21" s="407"/>
      <c r="C21" s="40">
        <f t="shared" si="0"/>
        <v>287.79000000000002</v>
      </c>
      <c r="D21" s="403"/>
      <c r="E21" s="37">
        <v>143.89500000000001</v>
      </c>
      <c r="F21" s="17"/>
      <c r="G21" s="41"/>
    </row>
    <row r="22" spans="1:7" x14ac:dyDescent="0.2">
      <c r="A22" s="13" t="s">
        <v>261</v>
      </c>
      <c r="B22" s="407"/>
      <c r="C22" s="40">
        <f t="shared" si="0"/>
        <v>283.36919999999998</v>
      </c>
      <c r="D22" s="403"/>
      <c r="E22" s="37">
        <v>141.68459999999999</v>
      </c>
      <c r="F22" s="17"/>
      <c r="G22" s="41"/>
    </row>
    <row r="23" spans="1:7" x14ac:dyDescent="0.2">
      <c r="A23" s="13" t="s">
        <v>262</v>
      </c>
      <c r="B23" s="407"/>
      <c r="C23" s="40">
        <f t="shared" si="0"/>
        <v>218.62739999999999</v>
      </c>
      <c r="D23" s="403"/>
      <c r="E23" s="37">
        <v>109.3137</v>
      </c>
      <c r="F23" s="17"/>
      <c r="G23" s="41"/>
    </row>
    <row r="24" spans="1:7" x14ac:dyDescent="0.2">
      <c r="A24" s="13" t="s">
        <v>263</v>
      </c>
      <c r="B24" s="407"/>
      <c r="C24" s="40">
        <f t="shared" si="0"/>
        <v>208.084</v>
      </c>
      <c r="D24" s="403"/>
      <c r="E24" s="37">
        <v>104.042</v>
      </c>
      <c r="F24" s="17"/>
      <c r="G24" s="41"/>
    </row>
    <row r="25" spans="1:7" x14ac:dyDescent="0.2">
      <c r="A25" s="13" t="s">
        <v>264</v>
      </c>
      <c r="B25" s="407"/>
      <c r="C25" s="40">
        <f t="shared" si="0"/>
        <v>212.3526</v>
      </c>
      <c r="D25" s="403"/>
      <c r="E25" s="37">
        <v>106.1763</v>
      </c>
      <c r="F25" s="17"/>
      <c r="G25" s="41"/>
    </row>
    <row r="26" spans="1:7" x14ac:dyDescent="0.2">
      <c r="A26" s="13" t="s">
        <v>265</v>
      </c>
      <c r="B26" s="407"/>
      <c r="C26" s="40">
        <v>117.1223</v>
      </c>
      <c r="D26" s="403"/>
      <c r="F26" s="17"/>
      <c r="G26" s="41"/>
    </row>
    <row r="27" spans="1:7" x14ac:dyDescent="0.2">
      <c r="A27" s="13" t="s">
        <v>266</v>
      </c>
      <c r="B27" s="407"/>
      <c r="C27" s="40">
        <v>137.92789999999999</v>
      </c>
      <c r="D27" s="403"/>
      <c r="F27" s="17"/>
      <c r="G27" s="41"/>
    </row>
    <row r="28" spans="1:7" x14ac:dyDescent="0.2">
      <c r="A28" s="13" t="s">
        <v>267</v>
      </c>
      <c r="B28" s="406"/>
      <c r="C28" s="40">
        <v>127.93519999999999</v>
      </c>
      <c r="D28" s="404"/>
      <c r="F28" s="17"/>
      <c r="G28" s="41"/>
    </row>
    <row r="29" spans="1:7" x14ac:dyDescent="0.2">
      <c r="A29" s="10"/>
      <c r="B29" s="9"/>
      <c r="C29" s="42"/>
      <c r="D29" s="42"/>
      <c r="F29" s="17"/>
      <c r="G29" s="41"/>
    </row>
    <row r="30" spans="1:7" x14ac:dyDescent="0.2">
      <c r="A30" s="13" t="s">
        <v>291</v>
      </c>
      <c r="B30" s="405" t="s">
        <v>133</v>
      </c>
      <c r="C30" s="40">
        <f t="shared" ref="C30:C48" si="1">ROUND(2*E30,4)</f>
        <v>1352.2852</v>
      </c>
      <c r="D30" s="402">
        <f>SUM(C30:C40)</f>
        <v>5088.2041999999992</v>
      </c>
      <c r="E30" s="37">
        <v>676.14260000000002</v>
      </c>
      <c r="F30" s="17"/>
      <c r="G30" s="41"/>
    </row>
    <row r="31" spans="1:7" x14ac:dyDescent="0.2">
      <c r="A31" s="13" t="s">
        <v>292</v>
      </c>
      <c r="B31" s="407"/>
      <c r="C31" s="40">
        <f t="shared" si="1"/>
        <v>287.40559999999999</v>
      </c>
      <c r="D31" s="403"/>
      <c r="E31" s="37">
        <v>143.7028</v>
      </c>
      <c r="F31" s="17"/>
      <c r="G31" s="41"/>
    </row>
    <row r="32" spans="1:7" x14ac:dyDescent="0.2">
      <c r="A32" s="13" t="s">
        <v>293</v>
      </c>
      <c r="B32" s="407"/>
      <c r="C32" s="40">
        <f t="shared" si="1"/>
        <v>632.12159999999994</v>
      </c>
      <c r="D32" s="403"/>
      <c r="E32" s="37">
        <v>316.06079999999997</v>
      </c>
      <c r="F32" s="17"/>
      <c r="G32" s="41"/>
    </row>
    <row r="33" spans="1:7" x14ac:dyDescent="0.2">
      <c r="A33" s="13" t="s">
        <v>294</v>
      </c>
      <c r="B33" s="407"/>
      <c r="C33" s="40">
        <f t="shared" si="1"/>
        <v>286.55119999999999</v>
      </c>
      <c r="D33" s="403"/>
      <c r="E33" s="37">
        <v>143.2756</v>
      </c>
      <c r="F33" s="17"/>
      <c r="G33" s="41"/>
    </row>
    <row r="34" spans="1:7" x14ac:dyDescent="0.2">
      <c r="A34" s="13" t="s">
        <v>295</v>
      </c>
      <c r="B34" s="407"/>
      <c r="C34" s="40">
        <f t="shared" si="1"/>
        <v>283.73559999999998</v>
      </c>
      <c r="D34" s="403"/>
      <c r="E34" s="37">
        <v>141.86779999999999</v>
      </c>
      <c r="F34" s="17"/>
      <c r="G34" s="41"/>
    </row>
    <row r="35" spans="1:7" x14ac:dyDescent="0.2">
      <c r="A35" s="13" t="s">
        <v>296</v>
      </c>
      <c r="B35" s="407"/>
      <c r="C35" s="40">
        <f t="shared" si="1"/>
        <v>213.1746</v>
      </c>
      <c r="D35" s="403"/>
      <c r="E35" s="37">
        <v>106.5873</v>
      </c>
      <c r="F35" s="17"/>
      <c r="G35" s="41"/>
    </row>
    <row r="36" spans="1:7" x14ac:dyDescent="0.2">
      <c r="A36" s="13" t="s">
        <v>297</v>
      </c>
      <c r="B36" s="407"/>
      <c r="C36" s="40">
        <f t="shared" si="1"/>
        <v>215.2724</v>
      </c>
      <c r="D36" s="403"/>
      <c r="E36" s="37">
        <v>107.6362</v>
      </c>
      <c r="F36" s="17"/>
      <c r="G36" s="41"/>
    </row>
    <row r="37" spans="1:7" x14ac:dyDescent="0.2">
      <c r="A37" s="13" t="s">
        <v>298</v>
      </c>
      <c r="B37" s="407"/>
      <c r="C37" s="40">
        <f t="shared" si="1"/>
        <v>209.75360000000001</v>
      </c>
      <c r="D37" s="403"/>
      <c r="E37" s="37">
        <v>104.8768</v>
      </c>
      <c r="F37" s="17"/>
      <c r="G37" s="41"/>
    </row>
    <row r="38" spans="1:7" x14ac:dyDescent="0.2">
      <c r="A38" s="13" t="s">
        <v>299</v>
      </c>
      <c r="B38" s="407"/>
      <c r="C38" s="40">
        <f t="shared" si="1"/>
        <v>235.02619999999999</v>
      </c>
      <c r="D38" s="403"/>
      <c r="E38" s="37">
        <v>117.51309999999999</v>
      </c>
      <c r="F38" s="17"/>
      <c r="G38" s="41"/>
    </row>
    <row r="39" spans="1:7" x14ac:dyDescent="0.2">
      <c r="A39" s="13" t="s">
        <v>300</v>
      </c>
      <c r="B39" s="407"/>
      <c r="C39" s="40">
        <f t="shared" si="1"/>
        <v>274.86759999999998</v>
      </c>
      <c r="D39" s="403"/>
      <c r="E39" s="37">
        <v>137.43379999999999</v>
      </c>
      <c r="F39" s="17"/>
      <c r="G39" s="41"/>
    </row>
    <row r="40" spans="1:7" x14ac:dyDescent="0.2">
      <c r="A40" s="13" t="s">
        <v>301</v>
      </c>
      <c r="B40" s="406"/>
      <c r="C40" s="40">
        <f t="shared" si="1"/>
        <v>1098.0106000000001</v>
      </c>
      <c r="D40" s="404"/>
      <c r="E40" s="37">
        <v>549.00530000000003</v>
      </c>
      <c r="F40" s="17"/>
      <c r="G40" s="41"/>
    </row>
    <row r="41" spans="1:7" x14ac:dyDescent="0.2">
      <c r="A41" s="10"/>
      <c r="B41" s="9"/>
      <c r="C41" s="42"/>
      <c r="D41" s="42"/>
      <c r="F41" s="17"/>
      <c r="G41" s="41"/>
    </row>
    <row r="42" spans="1:7" x14ac:dyDescent="0.2">
      <c r="A42" s="13" t="s">
        <v>330</v>
      </c>
      <c r="B42" s="405" t="s">
        <v>133</v>
      </c>
      <c r="C42" s="40">
        <f t="shared" si="1"/>
        <v>105.7376</v>
      </c>
      <c r="D42" s="402">
        <f>SUM(C42:C48)</f>
        <v>1623.2179999999998</v>
      </c>
      <c r="E42" s="37">
        <v>52.8688</v>
      </c>
      <c r="F42" s="17"/>
      <c r="G42" s="41"/>
    </row>
    <row r="43" spans="1:7" x14ac:dyDescent="0.2">
      <c r="A43" s="13" t="s">
        <v>331</v>
      </c>
      <c r="B43" s="407"/>
      <c r="C43" s="40">
        <f t="shared" si="1"/>
        <v>122.935</v>
      </c>
      <c r="D43" s="403"/>
      <c r="E43" s="37">
        <v>61.467500000000001</v>
      </c>
      <c r="F43" s="17"/>
      <c r="G43" s="41"/>
    </row>
    <row r="44" spans="1:7" x14ac:dyDescent="0.2">
      <c r="A44" s="13" t="s">
        <v>332</v>
      </c>
      <c r="B44" s="407"/>
      <c r="C44" s="40">
        <f t="shared" si="1"/>
        <v>107.304</v>
      </c>
      <c r="D44" s="403"/>
      <c r="E44" s="37">
        <v>53.652000000000001</v>
      </c>
      <c r="F44" s="17"/>
      <c r="G44" s="41"/>
    </row>
    <row r="45" spans="1:7" x14ac:dyDescent="0.2">
      <c r="A45" s="13" t="s">
        <v>333</v>
      </c>
      <c r="B45" s="407"/>
      <c r="C45" s="40">
        <f t="shared" si="1"/>
        <v>343.4144</v>
      </c>
      <c r="D45" s="403"/>
      <c r="E45" s="37">
        <v>171.7072</v>
      </c>
      <c r="F45" s="17"/>
      <c r="G45" s="41"/>
    </row>
    <row r="46" spans="1:7" x14ac:dyDescent="0.2">
      <c r="A46" s="13" t="s">
        <v>334</v>
      </c>
      <c r="B46" s="407"/>
      <c r="C46" s="40">
        <f t="shared" si="1"/>
        <v>305.09100000000001</v>
      </c>
      <c r="D46" s="403"/>
      <c r="E46" s="37">
        <v>152.5455</v>
      </c>
      <c r="F46" s="17"/>
      <c r="G46" s="41"/>
    </row>
    <row r="47" spans="1:7" x14ac:dyDescent="0.2">
      <c r="A47" s="13" t="s">
        <v>335</v>
      </c>
      <c r="B47" s="407"/>
      <c r="C47" s="40">
        <f t="shared" si="1"/>
        <v>282.75360000000001</v>
      </c>
      <c r="D47" s="403"/>
      <c r="E47" s="37">
        <v>141.3768</v>
      </c>
      <c r="F47" s="17"/>
      <c r="G47" s="41"/>
    </row>
    <row r="48" spans="1:7" x14ac:dyDescent="0.2">
      <c r="A48" s="13" t="s">
        <v>336</v>
      </c>
      <c r="B48" s="406"/>
      <c r="C48" s="40">
        <f t="shared" si="1"/>
        <v>355.98239999999998</v>
      </c>
      <c r="D48" s="404"/>
      <c r="E48" s="37">
        <v>177.99119999999999</v>
      </c>
      <c r="F48" s="17"/>
      <c r="G48" s="41"/>
    </row>
    <row r="49" spans="1:7" x14ac:dyDescent="0.2">
      <c r="A49" s="10"/>
      <c r="B49" s="9"/>
      <c r="C49" s="42"/>
      <c r="D49" s="42"/>
      <c r="F49" s="17"/>
      <c r="G49" s="41"/>
    </row>
    <row r="50" spans="1:7" x14ac:dyDescent="0.2">
      <c r="A50" s="13" t="s">
        <v>165</v>
      </c>
      <c r="B50" s="11" t="s">
        <v>133</v>
      </c>
      <c r="C50" s="40">
        <v>229.48830000000001</v>
      </c>
      <c r="D50" s="402">
        <f>SUM(C50:C57)</f>
        <v>634.30389999999989</v>
      </c>
      <c r="F50" s="17"/>
      <c r="G50" s="41"/>
    </row>
    <row r="51" spans="1:7" x14ac:dyDescent="0.2">
      <c r="A51" s="13" t="s">
        <v>166</v>
      </c>
      <c r="B51" s="11" t="s">
        <v>133</v>
      </c>
      <c r="C51" s="40">
        <v>55.750100000000003</v>
      </c>
      <c r="D51" s="403"/>
      <c r="F51" s="17"/>
      <c r="G51" s="41"/>
    </row>
    <row r="52" spans="1:7" x14ac:dyDescent="0.2">
      <c r="A52" s="13" t="s">
        <v>167</v>
      </c>
      <c r="B52" s="11" t="s">
        <v>133</v>
      </c>
      <c r="C52" s="40">
        <v>57.293100000000003</v>
      </c>
      <c r="D52" s="403"/>
      <c r="F52" s="17"/>
      <c r="G52" s="41"/>
    </row>
    <row r="53" spans="1:7" x14ac:dyDescent="0.2">
      <c r="A53" s="13" t="s">
        <v>168</v>
      </c>
      <c r="B53" s="11" t="s">
        <v>133</v>
      </c>
      <c r="C53" s="40">
        <v>51.192999999999998</v>
      </c>
      <c r="D53" s="403"/>
      <c r="F53" s="17"/>
      <c r="G53" s="41"/>
    </row>
    <row r="54" spans="1:7" x14ac:dyDescent="0.2">
      <c r="A54" s="13" t="s">
        <v>169</v>
      </c>
      <c r="B54" s="11" t="s">
        <v>133</v>
      </c>
      <c r="C54" s="40">
        <v>55.493299999999998</v>
      </c>
      <c r="D54" s="403"/>
      <c r="F54" s="17"/>
      <c r="G54" s="41"/>
    </row>
    <row r="55" spans="1:7" x14ac:dyDescent="0.2">
      <c r="A55" s="13" t="s">
        <v>170</v>
      </c>
      <c r="B55" s="11" t="s">
        <v>133</v>
      </c>
      <c r="C55" s="40">
        <v>60.240900000000003</v>
      </c>
      <c r="D55" s="403"/>
      <c r="F55" s="17"/>
      <c r="G55" s="41"/>
    </row>
    <row r="56" spans="1:7" x14ac:dyDescent="0.2">
      <c r="A56" s="13" t="s">
        <v>171</v>
      </c>
      <c r="B56" s="11" t="s">
        <v>133</v>
      </c>
      <c r="C56" s="40">
        <v>61.826999999999998</v>
      </c>
      <c r="D56" s="403"/>
      <c r="F56" s="17"/>
      <c r="G56" s="41"/>
    </row>
    <row r="57" spans="1:7" x14ac:dyDescent="0.2">
      <c r="A57" s="13" t="s">
        <v>172</v>
      </c>
      <c r="B57" s="11" t="s">
        <v>133</v>
      </c>
      <c r="C57" s="40">
        <v>63.0182</v>
      </c>
      <c r="D57" s="404"/>
      <c r="F57" s="17"/>
      <c r="G57" s="41"/>
    </row>
    <row r="58" spans="1:7" x14ac:dyDescent="0.2">
      <c r="A58" s="10"/>
      <c r="B58" s="9"/>
      <c r="C58" s="42"/>
      <c r="D58" s="42"/>
      <c r="F58" s="17"/>
      <c r="G58" s="41"/>
    </row>
    <row r="59" spans="1:7" x14ac:dyDescent="0.2">
      <c r="A59" s="13" t="s">
        <v>126</v>
      </c>
      <c r="B59" s="11" t="s">
        <v>134</v>
      </c>
      <c r="C59" s="40">
        <v>216.2073</v>
      </c>
      <c r="D59" s="40">
        <f>SUM(C59)</f>
        <v>216.2073</v>
      </c>
      <c r="F59" s="17"/>
      <c r="G59" s="41"/>
    </row>
    <row r="60" spans="1:7" x14ac:dyDescent="0.2">
      <c r="A60" s="10"/>
      <c r="B60" s="9"/>
      <c r="C60" s="42"/>
      <c r="D60" s="42"/>
      <c r="F60" s="17"/>
      <c r="G60" s="41"/>
    </row>
    <row r="61" spans="1:7" x14ac:dyDescent="0.2">
      <c r="A61" s="13" t="s">
        <v>284</v>
      </c>
      <c r="B61" s="405" t="s">
        <v>134</v>
      </c>
      <c r="C61" s="40">
        <v>103.545</v>
      </c>
      <c r="D61" s="402">
        <f>SUM(C61:C62)</f>
        <v>159.06280000000001</v>
      </c>
      <c r="F61" s="17"/>
      <c r="G61" s="41"/>
    </row>
    <row r="62" spans="1:7" x14ac:dyDescent="0.2">
      <c r="A62" s="13" t="s">
        <v>285</v>
      </c>
      <c r="B62" s="406"/>
      <c r="C62" s="40">
        <v>55.517800000000001</v>
      </c>
      <c r="D62" s="404"/>
      <c r="F62" s="17"/>
      <c r="G62" s="41"/>
    </row>
    <row r="63" spans="1:7" x14ac:dyDescent="0.2">
      <c r="A63" s="10"/>
      <c r="B63" s="9"/>
      <c r="C63" s="42"/>
      <c r="D63" s="42"/>
      <c r="F63" s="17"/>
      <c r="G63" s="41"/>
    </row>
    <row r="64" spans="1:7" x14ac:dyDescent="0.2">
      <c r="A64" s="13" t="s">
        <v>132</v>
      </c>
      <c r="B64" s="11" t="s">
        <v>134</v>
      </c>
      <c r="C64" s="40">
        <v>91.278000000000006</v>
      </c>
      <c r="D64" s="40">
        <f>SUM(C64)</f>
        <v>91.278000000000006</v>
      </c>
      <c r="F64" s="17"/>
      <c r="G64" s="41"/>
    </row>
    <row r="65" spans="1:7" x14ac:dyDescent="0.2">
      <c r="A65" s="10"/>
      <c r="B65" s="9"/>
      <c r="C65" s="42"/>
      <c r="D65" s="42"/>
      <c r="F65" s="17"/>
      <c r="G65" s="41"/>
    </row>
    <row r="66" spans="1:7" x14ac:dyDescent="0.2">
      <c r="A66" s="13" t="s">
        <v>127</v>
      </c>
      <c r="B66" s="11" t="s">
        <v>134</v>
      </c>
      <c r="C66" s="40">
        <v>163.36519999999999</v>
      </c>
      <c r="D66" s="40">
        <f>SUM(C66)</f>
        <v>163.36519999999999</v>
      </c>
      <c r="F66" s="17"/>
      <c r="G66" s="41"/>
    </row>
    <row r="67" spans="1:7" x14ac:dyDescent="0.2">
      <c r="A67" s="10"/>
      <c r="B67" s="9"/>
      <c r="C67" s="42"/>
      <c r="D67" s="42"/>
      <c r="F67" s="17"/>
      <c r="G67" s="41"/>
    </row>
    <row r="68" spans="1:7" x14ac:dyDescent="0.2">
      <c r="A68" s="13" t="s">
        <v>286</v>
      </c>
      <c r="B68" s="405" t="s">
        <v>134</v>
      </c>
      <c r="C68" s="40">
        <v>196.13239999999999</v>
      </c>
      <c r="D68" s="402">
        <f>SUM(C68:C69)</f>
        <v>249.92</v>
      </c>
      <c r="F68" s="17"/>
      <c r="G68" s="41"/>
    </row>
    <row r="69" spans="1:7" x14ac:dyDescent="0.2">
      <c r="A69" s="13" t="s">
        <v>287</v>
      </c>
      <c r="B69" s="406"/>
      <c r="C69" s="40">
        <v>53.787599999999998</v>
      </c>
      <c r="D69" s="404"/>
      <c r="F69" s="17"/>
      <c r="G69" s="41"/>
    </row>
    <row r="70" spans="1:7" x14ac:dyDescent="0.2">
      <c r="A70" s="10"/>
      <c r="B70" s="9"/>
      <c r="C70" s="42"/>
      <c r="D70" s="42"/>
      <c r="F70" s="17"/>
      <c r="G70" s="41"/>
    </row>
    <row r="71" spans="1:7" x14ac:dyDescent="0.2">
      <c r="A71" s="13" t="s">
        <v>128</v>
      </c>
      <c r="B71" s="11" t="s">
        <v>134</v>
      </c>
      <c r="C71" s="40">
        <v>224.8826</v>
      </c>
      <c r="D71" s="40">
        <f>SUM(C71)</f>
        <v>224.8826</v>
      </c>
      <c r="F71" s="17"/>
      <c r="G71" s="41"/>
    </row>
    <row r="72" spans="1:7" x14ac:dyDescent="0.2">
      <c r="A72" s="10"/>
      <c r="B72" s="9"/>
      <c r="C72" s="42"/>
      <c r="D72" s="42"/>
      <c r="F72" s="17"/>
      <c r="G72" s="41"/>
    </row>
    <row r="73" spans="1:7" x14ac:dyDescent="0.2">
      <c r="A73" s="13" t="s">
        <v>386</v>
      </c>
      <c r="B73" s="405" t="s">
        <v>133</v>
      </c>
      <c r="C73" s="40">
        <v>132.37719999999999</v>
      </c>
      <c r="D73" s="402">
        <f>SUM(C73:C74)</f>
        <v>185.21409999999997</v>
      </c>
      <c r="F73" s="17"/>
      <c r="G73" s="41"/>
    </row>
    <row r="74" spans="1:7" x14ac:dyDescent="0.2">
      <c r="A74" s="13" t="s">
        <v>387</v>
      </c>
      <c r="B74" s="406"/>
      <c r="C74" s="40">
        <v>52.8369</v>
      </c>
      <c r="D74" s="404"/>
      <c r="F74" s="17"/>
      <c r="G74" s="41"/>
    </row>
    <row r="75" spans="1:7" x14ac:dyDescent="0.2">
      <c r="A75" s="10"/>
      <c r="B75" s="9"/>
      <c r="C75" s="42"/>
      <c r="D75" s="42"/>
      <c r="F75" s="17"/>
      <c r="G75" s="41"/>
    </row>
    <row r="76" spans="1:7" x14ac:dyDescent="0.2">
      <c r="A76" s="13" t="s">
        <v>173</v>
      </c>
      <c r="B76" s="11" t="s">
        <v>135</v>
      </c>
      <c r="C76" s="40">
        <v>56.875900000000001</v>
      </c>
      <c r="D76" s="402">
        <f>SUM(C76:C94)</f>
        <v>1064.335</v>
      </c>
      <c r="F76" s="17"/>
      <c r="G76" s="41"/>
    </row>
    <row r="77" spans="1:7" x14ac:dyDescent="0.2">
      <c r="A77" s="13" t="s">
        <v>174</v>
      </c>
      <c r="B77" s="11" t="s">
        <v>135</v>
      </c>
      <c r="C77" s="40">
        <v>55.0839</v>
      </c>
      <c r="D77" s="403"/>
      <c r="F77" s="17"/>
      <c r="G77" s="41"/>
    </row>
    <row r="78" spans="1:7" x14ac:dyDescent="0.2">
      <c r="A78" s="13" t="s">
        <v>175</v>
      </c>
      <c r="B78" s="11" t="s">
        <v>135</v>
      </c>
      <c r="C78" s="40">
        <v>54.375</v>
      </c>
      <c r="D78" s="403"/>
      <c r="F78" s="17"/>
      <c r="G78" s="41"/>
    </row>
    <row r="79" spans="1:7" x14ac:dyDescent="0.2">
      <c r="A79" s="13" t="s">
        <v>176</v>
      </c>
      <c r="B79" s="11" t="s">
        <v>135</v>
      </c>
      <c r="C79" s="40">
        <v>61.131900000000002</v>
      </c>
      <c r="D79" s="403"/>
      <c r="F79" s="17"/>
      <c r="G79" s="41"/>
    </row>
    <row r="80" spans="1:7" x14ac:dyDescent="0.2">
      <c r="A80" s="13" t="s">
        <v>177</v>
      </c>
      <c r="B80" s="11" t="s">
        <v>135</v>
      </c>
      <c r="C80" s="40">
        <v>55.226799999999997</v>
      </c>
      <c r="D80" s="403"/>
      <c r="F80" s="17"/>
      <c r="G80" s="41"/>
    </row>
    <row r="81" spans="1:7" x14ac:dyDescent="0.2">
      <c r="A81" s="13" t="s">
        <v>178</v>
      </c>
      <c r="B81" s="11" t="s">
        <v>135</v>
      </c>
      <c r="C81" s="40">
        <v>55.883699999999997</v>
      </c>
      <c r="D81" s="403"/>
      <c r="F81" s="17"/>
      <c r="G81" s="41"/>
    </row>
    <row r="82" spans="1:7" x14ac:dyDescent="0.2">
      <c r="A82" s="13" t="s">
        <v>179</v>
      </c>
      <c r="B82" s="11" t="s">
        <v>135</v>
      </c>
      <c r="C82" s="40">
        <v>56.018799999999999</v>
      </c>
      <c r="D82" s="403"/>
      <c r="F82" s="17"/>
      <c r="G82" s="41"/>
    </row>
    <row r="83" spans="1:7" x14ac:dyDescent="0.2">
      <c r="A83" s="13" t="s">
        <v>180</v>
      </c>
      <c r="B83" s="11" t="s">
        <v>135</v>
      </c>
      <c r="C83" s="40">
        <v>54.228000000000002</v>
      </c>
      <c r="D83" s="403"/>
      <c r="F83" s="17"/>
      <c r="G83" s="41"/>
    </row>
    <row r="84" spans="1:7" x14ac:dyDescent="0.2">
      <c r="A84" s="13" t="s">
        <v>181</v>
      </c>
      <c r="B84" s="11" t="s">
        <v>135</v>
      </c>
      <c r="C84" s="40">
        <v>55.862900000000003</v>
      </c>
      <c r="D84" s="403"/>
      <c r="F84" s="17"/>
      <c r="G84" s="41"/>
    </row>
    <row r="85" spans="1:7" x14ac:dyDescent="0.2">
      <c r="A85" s="13" t="s">
        <v>182</v>
      </c>
      <c r="B85" s="11" t="s">
        <v>135</v>
      </c>
      <c r="C85" s="40">
        <v>54.877400000000002</v>
      </c>
      <c r="D85" s="403"/>
      <c r="F85" s="17"/>
      <c r="G85" s="41"/>
    </row>
    <row r="86" spans="1:7" x14ac:dyDescent="0.2">
      <c r="A86" s="13" t="s">
        <v>183</v>
      </c>
      <c r="B86" s="11" t="s">
        <v>135</v>
      </c>
      <c r="C86" s="40">
        <v>56.096400000000003</v>
      </c>
      <c r="D86" s="403"/>
      <c r="F86" s="17"/>
      <c r="G86" s="41"/>
    </row>
    <row r="87" spans="1:7" x14ac:dyDescent="0.2">
      <c r="A87" s="13" t="s">
        <v>184</v>
      </c>
      <c r="B87" s="11" t="s">
        <v>135</v>
      </c>
      <c r="C87" s="40">
        <v>55.636299999999999</v>
      </c>
      <c r="D87" s="403"/>
      <c r="F87" s="17"/>
      <c r="G87" s="41"/>
    </row>
    <row r="88" spans="1:7" x14ac:dyDescent="0.2">
      <c r="A88" s="13" t="s">
        <v>185</v>
      </c>
      <c r="B88" s="11" t="s">
        <v>135</v>
      </c>
      <c r="C88" s="40">
        <v>55.4514</v>
      </c>
      <c r="D88" s="403"/>
      <c r="F88" s="17"/>
      <c r="G88" s="41"/>
    </row>
    <row r="89" spans="1:7" x14ac:dyDescent="0.2">
      <c r="A89" s="13" t="s">
        <v>186</v>
      </c>
      <c r="B89" s="11" t="s">
        <v>135</v>
      </c>
      <c r="C89" s="40">
        <v>56.058300000000003</v>
      </c>
      <c r="D89" s="403"/>
      <c r="F89" s="17"/>
      <c r="G89" s="41"/>
    </row>
    <row r="90" spans="1:7" x14ac:dyDescent="0.2">
      <c r="A90" s="13" t="s">
        <v>187</v>
      </c>
      <c r="B90" s="11" t="s">
        <v>135</v>
      </c>
      <c r="C90" s="40">
        <v>54.814999999999998</v>
      </c>
      <c r="D90" s="403"/>
      <c r="F90" s="17"/>
      <c r="G90" s="41"/>
    </row>
    <row r="91" spans="1:7" x14ac:dyDescent="0.2">
      <c r="A91" s="13" t="s">
        <v>188</v>
      </c>
      <c r="B91" s="11" t="s">
        <v>135</v>
      </c>
      <c r="C91" s="40">
        <v>58.316699999999997</v>
      </c>
      <c r="D91" s="403"/>
      <c r="F91" s="17"/>
      <c r="G91" s="41"/>
    </row>
    <row r="92" spans="1:7" x14ac:dyDescent="0.2">
      <c r="A92" s="13" t="s">
        <v>189</v>
      </c>
      <c r="B92" s="11" t="s">
        <v>135</v>
      </c>
      <c r="C92" s="40">
        <v>50.000300000000003</v>
      </c>
      <c r="D92" s="403"/>
      <c r="F92" s="17"/>
      <c r="G92" s="41"/>
    </row>
    <row r="93" spans="1:7" x14ac:dyDescent="0.2">
      <c r="A93" s="13" t="s">
        <v>190</v>
      </c>
      <c r="B93" s="11" t="s">
        <v>135</v>
      </c>
      <c r="C93" s="40">
        <v>48.244700000000002</v>
      </c>
      <c r="D93" s="403"/>
      <c r="F93" s="17"/>
      <c r="G93" s="41"/>
    </row>
    <row r="94" spans="1:7" x14ac:dyDescent="0.2">
      <c r="A94" s="13" t="s">
        <v>191</v>
      </c>
      <c r="B94" s="11" t="s">
        <v>135</v>
      </c>
      <c r="C94" s="40">
        <v>70.151600000000002</v>
      </c>
      <c r="D94" s="404"/>
      <c r="F94" s="17"/>
      <c r="G94" s="41"/>
    </row>
    <row r="95" spans="1:7" x14ac:dyDescent="0.2">
      <c r="A95" s="10"/>
      <c r="B95" s="9"/>
      <c r="C95" s="42"/>
      <c r="D95" s="42"/>
      <c r="F95" s="17"/>
      <c r="G95" s="41"/>
    </row>
    <row r="96" spans="1:7" x14ac:dyDescent="0.2">
      <c r="A96" s="13" t="s">
        <v>346</v>
      </c>
      <c r="B96" s="405" t="s">
        <v>136</v>
      </c>
      <c r="C96" s="40">
        <v>45.865699999999997</v>
      </c>
      <c r="D96" s="402">
        <f>SUM(C96:C101)</f>
        <v>751.47350000000006</v>
      </c>
      <c r="F96" s="17"/>
      <c r="G96" s="41"/>
    </row>
    <row r="97" spans="1:7" x14ac:dyDescent="0.2">
      <c r="A97" s="13" t="s">
        <v>347</v>
      </c>
      <c r="B97" s="407"/>
      <c r="C97" s="40">
        <v>126.6208</v>
      </c>
      <c r="D97" s="403"/>
      <c r="F97" s="17"/>
      <c r="G97" s="41"/>
    </row>
    <row r="98" spans="1:7" x14ac:dyDescent="0.2">
      <c r="A98" s="13" t="s">
        <v>348</v>
      </c>
      <c r="B98" s="407"/>
      <c r="C98" s="40">
        <v>171.36009999999999</v>
      </c>
      <c r="D98" s="403"/>
      <c r="F98" s="17"/>
      <c r="G98" s="41"/>
    </row>
    <row r="99" spans="1:7" x14ac:dyDescent="0.2">
      <c r="A99" s="13" t="s">
        <v>349</v>
      </c>
      <c r="B99" s="407"/>
      <c r="C99" s="40">
        <v>153.6285</v>
      </c>
      <c r="D99" s="403"/>
      <c r="F99" s="17"/>
      <c r="G99" s="41"/>
    </row>
    <row r="100" spans="1:7" x14ac:dyDescent="0.2">
      <c r="A100" s="13" t="s">
        <v>350</v>
      </c>
      <c r="B100" s="407"/>
      <c r="C100" s="40">
        <v>126.37130000000001</v>
      </c>
      <c r="D100" s="403"/>
      <c r="F100" s="17"/>
      <c r="G100" s="41"/>
    </row>
    <row r="101" spans="1:7" x14ac:dyDescent="0.2">
      <c r="A101" s="13" t="s">
        <v>351</v>
      </c>
      <c r="B101" s="406"/>
      <c r="C101" s="40">
        <v>127.6271</v>
      </c>
      <c r="D101" s="404"/>
      <c r="F101" s="17"/>
      <c r="G101" s="41"/>
    </row>
    <row r="102" spans="1:7" x14ac:dyDescent="0.2">
      <c r="A102" s="10"/>
      <c r="B102" s="9"/>
      <c r="C102" s="42"/>
      <c r="D102" s="42"/>
      <c r="F102" s="17"/>
      <c r="G102" s="41"/>
    </row>
    <row r="103" spans="1:7" x14ac:dyDescent="0.2">
      <c r="A103" s="13" t="s">
        <v>239</v>
      </c>
      <c r="B103" s="405" t="s">
        <v>133</v>
      </c>
      <c r="C103" s="40">
        <v>381.86689999999999</v>
      </c>
      <c r="D103" s="402">
        <f>SUM(C103:C110)</f>
        <v>1318.6553000000001</v>
      </c>
      <c r="F103" s="17"/>
      <c r="G103" s="41"/>
    </row>
    <row r="104" spans="1:7" x14ac:dyDescent="0.2">
      <c r="A104" s="13" t="s">
        <v>240</v>
      </c>
      <c r="B104" s="407"/>
      <c r="C104" s="40">
        <v>143.12520000000001</v>
      </c>
      <c r="D104" s="403"/>
      <c r="F104" s="17"/>
      <c r="G104" s="41"/>
    </row>
    <row r="105" spans="1:7" x14ac:dyDescent="0.2">
      <c r="A105" s="13" t="s">
        <v>241</v>
      </c>
      <c r="B105" s="407"/>
      <c r="C105" s="40">
        <v>159.3374</v>
      </c>
      <c r="D105" s="403"/>
      <c r="F105" s="17"/>
      <c r="G105" s="41"/>
    </row>
    <row r="106" spans="1:7" x14ac:dyDescent="0.2">
      <c r="A106" s="13" t="s">
        <v>242</v>
      </c>
      <c r="B106" s="407"/>
      <c r="C106" s="40">
        <v>138.2544</v>
      </c>
      <c r="D106" s="403"/>
      <c r="F106" s="17"/>
      <c r="G106" s="41"/>
    </row>
    <row r="107" spans="1:7" x14ac:dyDescent="0.2">
      <c r="A107" s="13" t="s">
        <v>243</v>
      </c>
      <c r="B107" s="407"/>
      <c r="C107" s="40">
        <v>145.05699999999999</v>
      </c>
      <c r="D107" s="403"/>
      <c r="F107" s="17"/>
      <c r="G107" s="41"/>
    </row>
    <row r="108" spans="1:7" x14ac:dyDescent="0.2">
      <c r="A108" s="13" t="s">
        <v>244</v>
      </c>
      <c r="B108" s="407"/>
      <c r="C108" s="40">
        <v>141.1225</v>
      </c>
      <c r="D108" s="403"/>
      <c r="F108" s="17"/>
      <c r="G108" s="41"/>
    </row>
    <row r="109" spans="1:7" x14ac:dyDescent="0.2">
      <c r="A109" s="13" t="s">
        <v>245</v>
      </c>
      <c r="B109" s="407"/>
      <c r="C109" s="40">
        <v>114.6204</v>
      </c>
      <c r="D109" s="403"/>
      <c r="F109" s="17"/>
      <c r="G109" s="41"/>
    </row>
    <row r="110" spans="1:7" x14ac:dyDescent="0.2">
      <c r="A110" s="13" t="s">
        <v>246</v>
      </c>
      <c r="B110" s="406"/>
      <c r="C110" s="40">
        <v>95.271500000000003</v>
      </c>
      <c r="D110" s="404"/>
      <c r="F110" s="17"/>
      <c r="G110" s="41"/>
    </row>
    <row r="111" spans="1:7" x14ac:dyDescent="0.2">
      <c r="A111" s="10"/>
      <c r="B111" s="9"/>
      <c r="C111" s="42"/>
      <c r="D111" s="42"/>
      <c r="F111" s="17"/>
      <c r="G111" s="41"/>
    </row>
    <row r="112" spans="1:7" x14ac:dyDescent="0.2">
      <c r="A112" s="13" t="s">
        <v>131</v>
      </c>
      <c r="B112" s="11" t="s">
        <v>133</v>
      </c>
      <c r="C112" s="40">
        <v>53.4739</v>
      </c>
      <c r="D112" s="40">
        <f>SUM(C112)</f>
        <v>53.4739</v>
      </c>
      <c r="F112" s="17"/>
      <c r="G112" s="41"/>
    </row>
    <row r="113" spans="1:7" x14ac:dyDescent="0.2">
      <c r="A113" s="10"/>
      <c r="B113" s="9"/>
      <c r="C113" s="42"/>
      <c r="D113" s="42"/>
      <c r="F113" s="17"/>
      <c r="G113" s="41"/>
    </row>
    <row r="114" spans="1:7" x14ac:dyDescent="0.2">
      <c r="A114" s="13" t="s">
        <v>278</v>
      </c>
      <c r="B114" s="405" t="s">
        <v>133</v>
      </c>
      <c r="C114" s="40">
        <v>43.828800000000001</v>
      </c>
      <c r="D114" s="402">
        <f>SUM(C114:C117)</f>
        <v>265.61719999999997</v>
      </c>
      <c r="F114" s="17"/>
      <c r="G114" s="41"/>
    </row>
    <row r="115" spans="1:7" x14ac:dyDescent="0.2">
      <c r="A115" s="13" t="s">
        <v>279</v>
      </c>
      <c r="B115" s="407"/>
      <c r="C115" s="40">
        <v>54.153300000000002</v>
      </c>
      <c r="D115" s="403"/>
      <c r="F115" s="17"/>
      <c r="G115" s="41"/>
    </row>
    <row r="116" spans="1:7" x14ac:dyDescent="0.2">
      <c r="A116" s="13" t="s">
        <v>280</v>
      </c>
      <c r="B116" s="407"/>
      <c r="C116" s="40">
        <v>140.30269999999999</v>
      </c>
      <c r="D116" s="403"/>
      <c r="F116" s="17"/>
      <c r="G116" s="41"/>
    </row>
    <row r="117" spans="1:7" x14ac:dyDescent="0.2">
      <c r="A117" s="13" t="s">
        <v>281</v>
      </c>
      <c r="B117" s="406"/>
      <c r="C117" s="40">
        <v>27.3324</v>
      </c>
      <c r="D117" s="404"/>
      <c r="F117" s="17"/>
      <c r="G117" s="41"/>
    </row>
    <row r="118" spans="1:7" x14ac:dyDescent="0.2">
      <c r="A118" s="10"/>
      <c r="B118" s="9"/>
      <c r="C118" s="42"/>
      <c r="D118" s="42"/>
      <c r="F118" s="17"/>
      <c r="G118" s="41"/>
    </row>
    <row r="119" spans="1:7" x14ac:dyDescent="0.2">
      <c r="A119" s="13" t="s">
        <v>352</v>
      </c>
      <c r="B119" s="405" t="s">
        <v>136</v>
      </c>
      <c r="C119" s="40">
        <v>101.7625</v>
      </c>
      <c r="D119" s="402">
        <f>SUM(C119:C124)</f>
        <v>760.02639999999997</v>
      </c>
      <c r="F119" s="17"/>
      <c r="G119" s="41"/>
    </row>
    <row r="120" spans="1:7" x14ac:dyDescent="0.2">
      <c r="A120" s="13" t="s">
        <v>353</v>
      </c>
      <c r="B120" s="407"/>
      <c r="C120" s="40">
        <v>125.8222</v>
      </c>
      <c r="D120" s="403"/>
      <c r="F120" s="17"/>
      <c r="G120" s="41"/>
    </row>
    <row r="121" spans="1:7" x14ac:dyDescent="0.2">
      <c r="A121" s="13" t="s">
        <v>354</v>
      </c>
      <c r="B121" s="407"/>
      <c r="C121" s="40">
        <v>170.95339999999999</v>
      </c>
      <c r="D121" s="403"/>
      <c r="F121" s="17"/>
      <c r="G121" s="41"/>
    </row>
    <row r="122" spans="1:7" x14ac:dyDescent="0.2">
      <c r="A122" s="13" t="s">
        <v>355</v>
      </c>
      <c r="B122" s="407"/>
      <c r="C122" s="40">
        <v>153.30539999999999</v>
      </c>
      <c r="D122" s="403"/>
      <c r="F122" s="17"/>
      <c r="G122" s="41"/>
    </row>
    <row r="123" spans="1:7" x14ac:dyDescent="0.2">
      <c r="A123" s="13" t="s">
        <v>356</v>
      </c>
      <c r="B123" s="407"/>
      <c r="C123" s="40">
        <v>126.05249999999999</v>
      </c>
      <c r="D123" s="403"/>
      <c r="F123" s="17"/>
      <c r="G123" s="41"/>
    </row>
    <row r="124" spans="1:7" x14ac:dyDescent="0.2">
      <c r="A124" s="13" t="s">
        <v>357</v>
      </c>
      <c r="B124" s="406"/>
      <c r="C124" s="40">
        <v>82.130399999999995</v>
      </c>
      <c r="D124" s="404"/>
      <c r="F124" s="17"/>
      <c r="G124" s="41"/>
    </row>
    <row r="125" spans="1:7" x14ac:dyDescent="0.2">
      <c r="A125" s="10"/>
      <c r="B125" s="9"/>
      <c r="C125" s="42"/>
      <c r="D125" s="42"/>
      <c r="F125" s="17"/>
      <c r="G125" s="41"/>
    </row>
    <row r="126" spans="1:7" x14ac:dyDescent="0.2">
      <c r="A126" s="13" t="s">
        <v>192</v>
      </c>
      <c r="B126" s="11" t="s">
        <v>135</v>
      </c>
      <c r="C126" s="40">
        <v>58.478700000000003</v>
      </c>
      <c r="D126" s="402">
        <f>SUM(C126:C142)</f>
        <v>1032.1240999999998</v>
      </c>
      <c r="F126" s="17"/>
      <c r="G126" s="41"/>
    </row>
    <row r="127" spans="1:7" x14ac:dyDescent="0.2">
      <c r="A127" s="13" t="s">
        <v>193</v>
      </c>
      <c r="B127" s="11" t="s">
        <v>135</v>
      </c>
      <c r="C127" s="40">
        <v>55.15</v>
      </c>
      <c r="D127" s="403"/>
      <c r="F127" s="17"/>
      <c r="G127" s="41"/>
    </row>
    <row r="128" spans="1:7" x14ac:dyDescent="0.2">
      <c r="A128" s="13" t="s">
        <v>194</v>
      </c>
      <c r="B128" s="11" t="s">
        <v>135</v>
      </c>
      <c r="C128" s="40">
        <v>55.299700000000001</v>
      </c>
      <c r="D128" s="403"/>
      <c r="F128" s="17"/>
      <c r="G128" s="41"/>
    </row>
    <row r="129" spans="1:7" x14ac:dyDescent="0.2">
      <c r="A129" s="13" t="s">
        <v>195</v>
      </c>
      <c r="B129" s="11" t="s">
        <v>135</v>
      </c>
      <c r="C129" s="40">
        <v>58.534399999999998</v>
      </c>
      <c r="D129" s="403"/>
      <c r="F129" s="17"/>
      <c r="G129" s="41"/>
    </row>
    <row r="130" spans="1:7" x14ac:dyDescent="0.2">
      <c r="A130" s="13" t="s">
        <v>196</v>
      </c>
      <c r="B130" s="11" t="s">
        <v>135</v>
      </c>
      <c r="C130" s="40">
        <v>62.974800000000002</v>
      </c>
      <c r="D130" s="403"/>
      <c r="F130" s="17"/>
      <c r="G130" s="41"/>
    </row>
    <row r="131" spans="1:7" x14ac:dyDescent="0.2">
      <c r="A131" s="13" t="s">
        <v>197</v>
      </c>
      <c r="B131" s="11" t="s">
        <v>135</v>
      </c>
      <c r="C131" s="40">
        <v>54.911799999999999</v>
      </c>
      <c r="D131" s="403"/>
      <c r="F131" s="17"/>
      <c r="G131" s="41"/>
    </row>
    <row r="132" spans="1:7" x14ac:dyDescent="0.2">
      <c r="A132" s="13" t="s">
        <v>198</v>
      </c>
      <c r="B132" s="11" t="s">
        <v>135</v>
      </c>
      <c r="C132" s="40">
        <v>130.4879</v>
      </c>
      <c r="D132" s="403"/>
      <c r="F132" s="17"/>
      <c r="G132" s="41"/>
    </row>
    <row r="133" spans="1:7" x14ac:dyDescent="0.2">
      <c r="A133" s="13" t="s">
        <v>199</v>
      </c>
      <c r="B133" s="11" t="s">
        <v>135</v>
      </c>
      <c r="C133" s="40">
        <v>55.741599999999998</v>
      </c>
      <c r="D133" s="403"/>
      <c r="F133" s="17"/>
      <c r="G133" s="41"/>
    </row>
    <row r="134" spans="1:7" x14ac:dyDescent="0.2">
      <c r="A134" s="13" t="s">
        <v>200</v>
      </c>
      <c r="B134" s="11" t="s">
        <v>135</v>
      </c>
      <c r="C134" s="40">
        <v>55.343299999999999</v>
      </c>
      <c r="D134" s="403"/>
      <c r="F134" s="17"/>
      <c r="G134" s="41"/>
    </row>
    <row r="135" spans="1:7" x14ac:dyDescent="0.2">
      <c r="A135" s="13" t="s">
        <v>201</v>
      </c>
      <c r="B135" s="11" t="s">
        <v>135</v>
      </c>
      <c r="C135" s="40">
        <v>54.8292</v>
      </c>
      <c r="D135" s="403"/>
      <c r="F135" s="17"/>
      <c r="G135" s="41"/>
    </row>
    <row r="136" spans="1:7" x14ac:dyDescent="0.2">
      <c r="A136" s="13" t="s">
        <v>202</v>
      </c>
      <c r="B136" s="11" t="s">
        <v>135</v>
      </c>
      <c r="C136" s="40">
        <v>56.0503</v>
      </c>
      <c r="D136" s="403"/>
      <c r="F136" s="17"/>
      <c r="G136" s="41"/>
    </row>
    <row r="137" spans="1:7" x14ac:dyDescent="0.2">
      <c r="A137" s="13" t="s">
        <v>203</v>
      </c>
      <c r="B137" s="11" t="s">
        <v>135</v>
      </c>
      <c r="C137" s="40">
        <v>55.373699999999999</v>
      </c>
      <c r="D137" s="403"/>
      <c r="F137" s="17"/>
      <c r="G137" s="41"/>
    </row>
    <row r="138" spans="1:7" x14ac:dyDescent="0.2">
      <c r="A138" s="13" t="s">
        <v>204</v>
      </c>
      <c r="B138" s="11" t="s">
        <v>135</v>
      </c>
      <c r="C138" s="40">
        <v>55.156199999999998</v>
      </c>
      <c r="D138" s="403"/>
      <c r="F138" s="17"/>
      <c r="G138" s="41"/>
    </row>
    <row r="139" spans="1:7" x14ac:dyDescent="0.2">
      <c r="A139" s="13" t="s">
        <v>205</v>
      </c>
      <c r="B139" s="11" t="s">
        <v>135</v>
      </c>
      <c r="C139" s="40">
        <v>55.684100000000001</v>
      </c>
      <c r="D139" s="403"/>
      <c r="F139" s="17"/>
      <c r="G139" s="41"/>
    </row>
    <row r="140" spans="1:7" x14ac:dyDescent="0.2">
      <c r="A140" s="13" t="s">
        <v>206</v>
      </c>
      <c r="B140" s="11" t="s">
        <v>135</v>
      </c>
      <c r="C140" s="40">
        <v>54.082500000000003</v>
      </c>
      <c r="D140" s="403"/>
      <c r="F140" s="17"/>
      <c r="G140" s="41"/>
    </row>
    <row r="141" spans="1:7" x14ac:dyDescent="0.2">
      <c r="A141" s="13" t="s">
        <v>207</v>
      </c>
      <c r="B141" s="11" t="s">
        <v>135</v>
      </c>
      <c r="C141" s="40">
        <v>59.982500000000002</v>
      </c>
      <c r="D141" s="403"/>
      <c r="F141" s="17"/>
      <c r="G141" s="41"/>
    </row>
    <row r="142" spans="1:7" x14ac:dyDescent="0.2">
      <c r="A142" s="13" t="s">
        <v>208</v>
      </c>
      <c r="B142" s="11" t="s">
        <v>135</v>
      </c>
      <c r="C142" s="40">
        <v>54.043399999999998</v>
      </c>
      <c r="D142" s="404"/>
      <c r="F142" s="17"/>
      <c r="G142" s="41"/>
    </row>
    <row r="143" spans="1:7" x14ac:dyDescent="0.2">
      <c r="A143" s="10"/>
      <c r="B143" s="9"/>
      <c r="C143" s="42"/>
      <c r="D143" s="42"/>
      <c r="F143" s="17"/>
      <c r="G143" s="41"/>
    </row>
    <row r="144" spans="1:7" x14ac:dyDescent="0.2">
      <c r="A144" s="13" t="s">
        <v>341</v>
      </c>
      <c r="B144" s="405" t="s">
        <v>136</v>
      </c>
      <c r="C144" s="40">
        <v>127.2375</v>
      </c>
      <c r="D144" s="402">
        <f>SUM(C144:C148)</f>
        <v>714.26919999999996</v>
      </c>
      <c r="F144" s="17"/>
      <c r="G144" s="41"/>
    </row>
    <row r="145" spans="1:7" x14ac:dyDescent="0.2">
      <c r="A145" s="13" t="s">
        <v>342</v>
      </c>
      <c r="B145" s="407"/>
      <c r="C145" s="40">
        <v>171.7927</v>
      </c>
      <c r="D145" s="403"/>
      <c r="F145" s="17"/>
      <c r="G145" s="41"/>
    </row>
    <row r="146" spans="1:7" x14ac:dyDescent="0.2">
      <c r="A146" s="13" t="s">
        <v>343</v>
      </c>
      <c r="B146" s="407"/>
      <c r="C146" s="40">
        <v>153.6113</v>
      </c>
      <c r="D146" s="403"/>
      <c r="F146" s="17"/>
      <c r="G146" s="41"/>
    </row>
    <row r="147" spans="1:7" x14ac:dyDescent="0.2">
      <c r="A147" s="13" t="s">
        <v>344</v>
      </c>
      <c r="B147" s="407"/>
      <c r="C147" s="40">
        <v>126.9361</v>
      </c>
      <c r="D147" s="403"/>
      <c r="F147" s="17"/>
      <c r="G147" s="41"/>
    </row>
    <row r="148" spans="1:7" x14ac:dyDescent="0.2">
      <c r="A148" s="13" t="s">
        <v>345</v>
      </c>
      <c r="B148" s="406"/>
      <c r="C148" s="40">
        <v>134.69159999999999</v>
      </c>
      <c r="D148" s="404"/>
      <c r="F148" s="17"/>
      <c r="G148" s="41"/>
    </row>
    <row r="149" spans="1:7" x14ac:dyDescent="0.2">
      <c r="A149" s="10"/>
      <c r="B149" s="9"/>
      <c r="C149" s="42"/>
      <c r="D149" s="42"/>
      <c r="F149" s="17"/>
      <c r="G149" s="41"/>
    </row>
    <row r="150" spans="1:7" x14ac:dyDescent="0.2">
      <c r="A150" s="13" t="s">
        <v>393</v>
      </c>
      <c r="B150" s="405" t="s">
        <v>136</v>
      </c>
      <c r="C150" s="40">
        <v>200.88669999999999</v>
      </c>
      <c r="D150" s="402">
        <f>SUM(C150:C156)</f>
        <v>667.68559999999991</v>
      </c>
      <c r="F150" s="17"/>
    </row>
    <row r="151" spans="1:7" x14ac:dyDescent="0.2">
      <c r="A151" s="13" t="s">
        <v>394</v>
      </c>
      <c r="B151" s="407"/>
      <c r="C151" s="40">
        <v>186.9768</v>
      </c>
      <c r="D151" s="403"/>
      <c r="F151" s="17"/>
    </row>
    <row r="152" spans="1:7" x14ac:dyDescent="0.2">
      <c r="A152" s="13" t="s">
        <v>395</v>
      </c>
      <c r="B152" s="407"/>
      <c r="C152" s="40">
        <v>56.033499999999997</v>
      </c>
      <c r="D152" s="403"/>
      <c r="F152" s="17"/>
    </row>
    <row r="153" spans="1:7" x14ac:dyDescent="0.2">
      <c r="A153" s="13" t="s">
        <v>396</v>
      </c>
      <c r="B153" s="407"/>
      <c r="C153" s="40">
        <v>55.57</v>
      </c>
      <c r="D153" s="403"/>
      <c r="F153" s="17"/>
    </row>
    <row r="154" spans="1:7" x14ac:dyDescent="0.2">
      <c r="A154" s="13" t="s">
        <v>397</v>
      </c>
      <c r="B154" s="407"/>
      <c r="C154" s="40">
        <v>57.206200000000003</v>
      </c>
      <c r="D154" s="403"/>
      <c r="F154" s="17"/>
    </row>
    <row r="155" spans="1:7" x14ac:dyDescent="0.2">
      <c r="A155" s="13" t="s">
        <v>398</v>
      </c>
      <c r="B155" s="407"/>
      <c r="C155" s="40">
        <v>55.895800000000001</v>
      </c>
      <c r="D155" s="403"/>
      <c r="F155" s="17"/>
    </row>
    <row r="156" spans="1:7" x14ac:dyDescent="0.2">
      <c r="A156" s="13" t="s">
        <v>399</v>
      </c>
      <c r="B156" s="406"/>
      <c r="C156" s="40">
        <v>55.116599999999998</v>
      </c>
      <c r="D156" s="404"/>
      <c r="F156" s="17"/>
    </row>
    <row r="157" spans="1:7" x14ac:dyDescent="0.2">
      <c r="A157" s="10"/>
      <c r="B157" s="9"/>
      <c r="C157" s="42"/>
      <c r="D157" s="42"/>
      <c r="F157" s="17"/>
    </row>
    <row r="158" spans="1:7" x14ac:dyDescent="0.2">
      <c r="A158" s="13" t="s">
        <v>268</v>
      </c>
      <c r="B158" s="405" t="s">
        <v>133</v>
      </c>
      <c r="C158" s="40">
        <v>58.700200000000002</v>
      </c>
      <c r="D158" s="402">
        <f>SUM(C158:C161)</f>
        <v>230.69069999999999</v>
      </c>
      <c r="F158" s="17"/>
    </row>
    <row r="159" spans="1:7" x14ac:dyDescent="0.2">
      <c r="A159" s="13" t="s">
        <v>269</v>
      </c>
      <c r="B159" s="407"/>
      <c r="C159" s="40">
        <v>48.697299999999998</v>
      </c>
      <c r="D159" s="403"/>
      <c r="F159" s="17"/>
    </row>
    <row r="160" spans="1:7" x14ac:dyDescent="0.2">
      <c r="A160" s="13" t="s">
        <v>270</v>
      </c>
      <c r="B160" s="407"/>
      <c r="C160" s="40">
        <v>54.708799999999997</v>
      </c>
      <c r="D160" s="403"/>
      <c r="F160" s="17"/>
    </row>
    <row r="161" spans="1:6" x14ac:dyDescent="0.2">
      <c r="A161" s="13" t="s">
        <v>271</v>
      </c>
      <c r="B161" s="406"/>
      <c r="C161" s="40">
        <v>68.584400000000002</v>
      </c>
      <c r="D161" s="404"/>
      <c r="F161" s="17"/>
    </row>
    <row r="162" spans="1:6" x14ac:dyDescent="0.2">
      <c r="A162" s="10"/>
      <c r="B162" s="9"/>
      <c r="C162" s="42"/>
      <c r="D162" s="42"/>
      <c r="F162" s="17"/>
    </row>
    <row r="163" spans="1:6" x14ac:dyDescent="0.2">
      <c r="A163" s="13" t="s">
        <v>302</v>
      </c>
      <c r="B163" s="405" t="s">
        <v>133</v>
      </c>
      <c r="C163" s="40">
        <v>36.859400000000001</v>
      </c>
      <c r="D163" s="402">
        <f>SUM(C163:C171)</f>
        <v>1138.8045</v>
      </c>
      <c r="F163" s="17"/>
    </row>
    <row r="164" spans="1:6" x14ac:dyDescent="0.2">
      <c r="A164" s="13" t="s">
        <v>303</v>
      </c>
      <c r="B164" s="407"/>
      <c r="C164" s="40">
        <v>55.044899999999998</v>
      </c>
      <c r="D164" s="403"/>
      <c r="F164" s="17"/>
    </row>
    <row r="165" spans="1:6" x14ac:dyDescent="0.2">
      <c r="A165" s="13" t="s">
        <v>304</v>
      </c>
      <c r="B165" s="407"/>
      <c r="C165" s="40">
        <v>168.31450000000001</v>
      </c>
      <c r="D165" s="403"/>
      <c r="F165" s="17"/>
    </row>
    <row r="166" spans="1:6" x14ac:dyDescent="0.2">
      <c r="A166" s="13" t="s">
        <v>305</v>
      </c>
      <c r="B166" s="407"/>
      <c r="C166" s="40">
        <v>145.0882</v>
      </c>
      <c r="D166" s="403"/>
      <c r="F166" s="17"/>
    </row>
    <row r="167" spans="1:6" x14ac:dyDescent="0.2">
      <c r="A167" s="13" t="s">
        <v>306</v>
      </c>
      <c r="B167" s="407"/>
      <c r="C167" s="40">
        <v>142.4213</v>
      </c>
      <c r="D167" s="403"/>
      <c r="F167" s="17"/>
    </row>
    <row r="168" spans="1:6" x14ac:dyDescent="0.2">
      <c r="A168" s="13" t="s">
        <v>307</v>
      </c>
      <c r="B168" s="407"/>
      <c r="C168" s="40">
        <v>142.32599999999999</v>
      </c>
      <c r="D168" s="403"/>
      <c r="F168" s="17"/>
    </row>
    <row r="169" spans="1:6" x14ac:dyDescent="0.2">
      <c r="A169" s="13" t="s">
        <v>308</v>
      </c>
      <c r="B169" s="407"/>
      <c r="C169" s="40">
        <v>102.0596</v>
      </c>
      <c r="D169" s="403"/>
      <c r="F169" s="17"/>
    </row>
    <row r="170" spans="1:6" x14ac:dyDescent="0.2">
      <c r="A170" s="13" t="s">
        <v>309</v>
      </c>
      <c r="B170" s="407"/>
      <c r="C170" s="40">
        <v>229.9615</v>
      </c>
      <c r="D170" s="403"/>
      <c r="F170" s="17"/>
    </row>
    <row r="171" spans="1:6" x14ac:dyDescent="0.2">
      <c r="A171" s="13" t="s">
        <v>310</v>
      </c>
      <c r="B171" s="406"/>
      <c r="C171" s="40">
        <v>116.7291</v>
      </c>
      <c r="D171" s="404"/>
      <c r="F171" s="17"/>
    </row>
    <row r="172" spans="1:6" x14ac:dyDescent="0.2">
      <c r="A172" s="10"/>
      <c r="B172" s="9"/>
      <c r="C172" s="42"/>
      <c r="D172" s="42"/>
      <c r="F172" s="17"/>
    </row>
    <row r="173" spans="1:6" x14ac:dyDescent="0.2">
      <c r="A173" s="13" t="s">
        <v>337</v>
      </c>
      <c r="B173" s="405" t="s">
        <v>136</v>
      </c>
      <c r="C173" s="40">
        <v>127.5406</v>
      </c>
      <c r="D173" s="402">
        <f>SUM(C173:C176)</f>
        <v>722.78539999999998</v>
      </c>
      <c r="F173" s="17"/>
    </row>
    <row r="174" spans="1:6" x14ac:dyDescent="0.2">
      <c r="A174" s="13" t="s">
        <v>338</v>
      </c>
      <c r="B174" s="407"/>
      <c r="C174" s="40">
        <v>172.15809999999999</v>
      </c>
      <c r="D174" s="403"/>
      <c r="F174" s="17"/>
    </row>
    <row r="175" spans="1:6" x14ac:dyDescent="0.2">
      <c r="A175" s="13" t="s">
        <v>339</v>
      </c>
      <c r="B175" s="407"/>
      <c r="C175" s="40">
        <v>153.62289999999999</v>
      </c>
      <c r="D175" s="403"/>
      <c r="F175" s="17"/>
    </row>
    <row r="176" spans="1:6" x14ac:dyDescent="0.2">
      <c r="A176" s="13" t="s">
        <v>340</v>
      </c>
      <c r="B176" s="406"/>
      <c r="C176" s="40">
        <v>269.46379999999999</v>
      </c>
      <c r="D176" s="404"/>
      <c r="F176" s="17"/>
    </row>
    <row r="177" spans="1:6" x14ac:dyDescent="0.2">
      <c r="A177" s="10"/>
      <c r="B177" s="9"/>
      <c r="C177" s="42"/>
      <c r="D177" s="42"/>
      <c r="F177" s="17"/>
    </row>
    <row r="178" spans="1:6" x14ac:dyDescent="0.2">
      <c r="A178" s="13" t="s">
        <v>371</v>
      </c>
      <c r="B178" s="405" t="s">
        <v>136</v>
      </c>
      <c r="C178" s="40">
        <v>55.142400000000002</v>
      </c>
      <c r="D178" s="402">
        <f>SUM(C178:C183)</f>
        <v>708.91249999999991</v>
      </c>
      <c r="F178" s="17"/>
    </row>
    <row r="179" spans="1:6" x14ac:dyDescent="0.2">
      <c r="A179" s="13" t="s">
        <v>372</v>
      </c>
      <c r="B179" s="407"/>
      <c r="C179" s="40">
        <v>104.0633</v>
      </c>
      <c r="D179" s="403"/>
      <c r="F179" s="17"/>
    </row>
    <row r="180" spans="1:6" x14ac:dyDescent="0.2">
      <c r="A180" s="13" t="s">
        <v>373</v>
      </c>
      <c r="B180" s="407"/>
      <c r="C180" s="40">
        <v>125.1163</v>
      </c>
      <c r="D180" s="403"/>
      <c r="F180" s="17"/>
    </row>
    <row r="181" spans="1:6" x14ac:dyDescent="0.2">
      <c r="A181" s="13" t="s">
        <v>374</v>
      </c>
      <c r="B181" s="407"/>
      <c r="C181" s="40">
        <v>170.49299999999999</v>
      </c>
      <c r="D181" s="403"/>
      <c r="F181" s="17"/>
    </row>
    <row r="182" spans="1:6" x14ac:dyDescent="0.2">
      <c r="A182" s="13" t="s">
        <v>375</v>
      </c>
      <c r="B182" s="407"/>
      <c r="C182" s="40">
        <v>153.11089999999999</v>
      </c>
      <c r="D182" s="403"/>
      <c r="F182" s="17"/>
    </row>
    <row r="183" spans="1:6" x14ac:dyDescent="0.2">
      <c r="A183" s="13" t="s">
        <v>376</v>
      </c>
      <c r="B183" s="406"/>
      <c r="C183" s="40">
        <v>100.9866</v>
      </c>
      <c r="D183" s="404"/>
      <c r="F183" s="17"/>
    </row>
    <row r="184" spans="1:6" x14ac:dyDescent="0.2">
      <c r="A184" s="10"/>
      <c r="B184" s="9"/>
      <c r="C184" s="42"/>
      <c r="D184" s="42"/>
      <c r="F184" s="17"/>
    </row>
    <row r="185" spans="1:6" x14ac:dyDescent="0.2">
      <c r="A185" s="13" t="s">
        <v>358</v>
      </c>
      <c r="B185" s="405" t="s">
        <v>136</v>
      </c>
      <c r="C185" s="40">
        <v>77.766099999999994</v>
      </c>
      <c r="D185" s="402">
        <f>SUM(C185:C191)</f>
        <v>784.07839999999999</v>
      </c>
      <c r="F185" s="17"/>
    </row>
    <row r="186" spans="1:6" x14ac:dyDescent="0.2">
      <c r="A186" s="13" t="s">
        <v>359</v>
      </c>
      <c r="B186" s="407"/>
      <c r="C186" s="40">
        <v>100.6923</v>
      </c>
      <c r="D186" s="403"/>
      <c r="F186" s="17"/>
    </row>
    <row r="187" spans="1:6" x14ac:dyDescent="0.2">
      <c r="A187" s="13" t="s">
        <v>360</v>
      </c>
      <c r="B187" s="407"/>
      <c r="C187" s="40">
        <v>125.4174</v>
      </c>
      <c r="D187" s="403"/>
      <c r="F187" s="17"/>
    </row>
    <row r="188" spans="1:6" x14ac:dyDescent="0.2">
      <c r="A188" s="13" t="s">
        <v>361</v>
      </c>
      <c r="B188" s="407"/>
      <c r="C188" s="40">
        <v>170.76310000000001</v>
      </c>
      <c r="D188" s="403"/>
      <c r="F188" s="17"/>
    </row>
    <row r="189" spans="1:6" x14ac:dyDescent="0.2">
      <c r="A189" s="13" t="s">
        <v>362</v>
      </c>
      <c r="B189" s="407"/>
      <c r="C189" s="40">
        <v>153.44499999999999</v>
      </c>
      <c r="D189" s="403"/>
      <c r="F189" s="17"/>
    </row>
    <row r="190" spans="1:6" x14ac:dyDescent="0.2">
      <c r="A190" s="13" t="s">
        <v>363</v>
      </c>
      <c r="B190" s="407"/>
      <c r="C190" s="40">
        <v>126.0993</v>
      </c>
      <c r="D190" s="403"/>
      <c r="F190" s="17"/>
    </row>
    <row r="191" spans="1:6" x14ac:dyDescent="0.2">
      <c r="A191" s="13" t="s">
        <v>364</v>
      </c>
      <c r="B191" s="406"/>
      <c r="C191" s="40">
        <v>29.895199999999999</v>
      </c>
      <c r="D191" s="404"/>
      <c r="F191" s="17"/>
    </row>
    <row r="192" spans="1:6" x14ac:dyDescent="0.2">
      <c r="A192" s="10"/>
      <c r="B192" s="9"/>
      <c r="C192" s="42"/>
      <c r="D192" s="42"/>
      <c r="F192" s="17"/>
    </row>
    <row r="193" spans="1:6" x14ac:dyDescent="0.2">
      <c r="A193" s="13" t="s">
        <v>324</v>
      </c>
      <c r="B193" s="405" t="s">
        <v>133</v>
      </c>
      <c r="C193" s="40">
        <v>171.58580000000001</v>
      </c>
      <c r="D193" s="402">
        <f>SUM(C193:C198)</f>
        <v>702.13120000000004</v>
      </c>
      <c r="F193" s="17"/>
    </row>
    <row r="194" spans="1:6" x14ac:dyDescent="0.2">
      <c r="A194" s="13" t="s">
        <v>325</v>
      </c>
      <c r="B194" s="407"/>
      <c r="C194" s="40">
        <v>149.83930000000001</v>
      </c>
      <c r="D194" s="403"/>
      <c r="F194" s="17"/>
    </row>
    <row r="195" spans="1:6" x14ac:dyDescent="0.2">
      <c r="A195" s="13" t="s">
        <v>326</v>
      </c>
      <c r="B195" s="407"/>
      <c r="C195" s="40">
        <v>141.9716</v>
      </c>
      <c r="D195" s="403"/>
      <c r="F195" s="17"/>
    </row>
    <row r="196" spans="1:6" x14ac:dyDescent="0.2">
      <c r="A196" s="13" t="s">
        <v>327</v>
      </c>
      <c r="B196" s="407"/>
      <c r="C196" s="40">
        <v>51.915799999999997</v>
      </c>
      <c r="D196" s="403"/>
      <c r="F196" s="17"/>
    </row>
    <row r="197" spans="1:6" x14ac:dyDescent="0.2">
      <c r="A197" s="13" t="s">
        <v>328</v>
      </c>
      <c r="B197" s="407"/>
      <c r="C197" s="40">
        <v>81.109200000000001</v>
      </c>
      <c r="D197" s="403"/>
      <c r="F197" s="17"/>
    </row>
    <row r="198" spans="1:6" x14ac:dyDescent="0.2">
      <c r="A198" s="13" t="s">
        <v>329</v>
      </c>
      <c r="B198" s="406"/>
      <c r="C198" s="40">
        <v>105.70950000000001</v>
      </c>
      <c r="D198" s="404"/>
      <c r="F198" s="17"/>
    </row>
    <row r="199" spans="1:6" x14ac:dyDescent="0.2">
      <c r="A199" s="10"/>
      <c r="B199" s="9"/>
      <c r="C199" s="42"/>
      <c r="D199" s="42"/>
      <c r="F199" s="17"/>
    </row>
    <row r="200" spans="1:6" x14ac:dyDescent="0.2">
      <c r="A200" s="13" t="s">
        <v>147</v>
      </c>
      <c r="B200" s="405" t="s">
        <v>135</v>
      </c>
      <c r="C200" s="40">
        <v>54.8949</v>
      </c>
      <c r="D200" s="402">
        <f>SUM(C200:C217)</f>
        <v>1068.3269</v>
      </c>
      <c r="F200" s="17"/>
    </row>
    <row r="201" spans="1:6" x14ac:dyDescent="0.2">
      <c r="A201" s="13" t="s">
        <v>148</v>
      </c>
      <c r="B201" s="407"/>
      <c r="C201" s="40">
        <v>55.029400000000003</v>
      </c>
      <c r="D201" s="403"/>
      <c r="F201" s="17"/>
    </row>
    <row r="202" spans="1:6" x14ac:dyDescent="0.2">
      <c r="A202" s="13" t="s">
        <v>149</v>
      </c>
      <c r="B202" s="407"/>
      <c r="C202" s="40">
        <v>53.501199999999997</v>
      </c>
      <c r="D202" s="403"/>
      <c r="F202" s="17"/>
    </row>
    <row r="203" spans="1:6" x14ac:dyDescent="0.2">
      <c r="A203" s="13" t="s">
        <v>150</v>
      </c>
      <c r="B203" s="407"/>
      <c r="C203" s="40">
        <v>63.858800000000002</v>
      </c>
      <c r="D203" s="403"/>
      <c r="F203" s="17"/>
    </row>
    <row r="204" spans="1:6" x14ac:dyDescent="0.2">
      <c r="A204" s="13" t="s">
        <v>151</v>
      </c>
      <c r="B204" s="407"/>
      <c r="C204" s="40">
        <v>63.461799999999997</v>
      </c>
      <c r="D204" s="403"/>
      <c r="F204" s="17"/>
    </row>
    <row r="205" spans="1:6" x14ac:dyDescent="0.2">
      <c r="A205" s="13" t="s">
        <v>152</v>
      </c>
      <c r="B205" s="407"/>
      <c r="C205" s="40">
        <v>55.053100000000001</v>
      </c>
      <c r="D205" s="403"/>
      <c r="F205" s="17"/>
    </row>
    <row r="206" spans="1:6" x14ac:dyDescent="0.2">
      <c r="A206" s="13" t="s">
        <v>153</v>
      </c>
      <c r="B206" s="407"/>
      <c r="C206" s="40">
        <v>58.098599999999998</v>
      </c>
      <c r="D206" s="403"/>
      <c r="F206" s="17"/>
    </row>
    <row r="207" spans="1:6" x14ac:dyDescent="0.2">
      <c r="A207" s="13" t="s">
        <v>154</v>
      </c>
      <c r="B207" s="407"/>
      <c r="C207" s="40">
        <v>117.0842</v>
      </c>
      <c r="D207" s="403"/>
      <c r="F207" s="17"/>
    </row>
    <row r="208" spans="1:6" x14ac:dyDescent="0.2">
      <c r="A208" s="13" t="s">
        <v>155</v>
      </c>
      <c r="B208" s="407"/>
      <c r="C208" s="40">
        <v>56.787700000000001</v>
      </c>
      <c r="D208" s="403"/>
      <c r="F208" s="17"/>
    </row>
    <row r="209" spans="1:6" x14ac:dyDescent="0.2">
      <c r="A209" s="13" t="s">
        <v>156</v>
      </c>
      <c r="B209" s="407"/>
      <c r="C209" s="40">
        <v>54.435299999999998</v>
      </c>
      <c r="D209" s="403"/>
      <c r="F209" s="17"/>
    </row>
    <row r="210" spans="1:6" x14ac:dyDescent="0.2">
      <c r="A210" s="13" t="s">
        <v>157</v>
      </c>
      <c r="B210" s="407"/>
      <c r="C210" s="40">
        <v>56.109499999999997</v>
      </c>
      <c r="D210" s="403"/>
      <c r="F210" s="17"/>
    </row>
    <row r="211" spans="1:6" x14ac:dyDescent="0.2">
      <c r="A211" s="13" t="s">
        <v>158</v>
      </c>
      <c r="B211" s="407"/>
      <c r="C211" s="40">
        <v>55.928699999999999</v>
      </c>
      <c r="D211" s="403"/>
      <c r="F211" s="17"/>
    </row>
    <row r="212" spans="1:6" x14ac:dyDescent="0.2">
      <c r="A212" s="13" t="s">
        <v>159</v>
      </c>
      <c r="B212" s="407"/>
      <c r="C212" s="40">
        <v>55.789499999999997</v>
      </c>
      <c r="D212" s="403"/>
      <c r="F212" s="17"/>
    </row>
    <row r="213" spans="1:6" x14ac:dyDescent="0.2">
      <c r="A213" s="13" t="s">
        <v>160</v>
      </c>
      <c r="B213" s="407"/>
      <c r="C213" s="40">
        <v>56.488300000000002</v>
      </c>
      <c r="D213" s="403"/>
      <c r="F213" s="17"/>
    </row>
    <row r="214" spans="1:6" x14ac:dyDescent="0.2">
      <c r="A214" s="13" t="s">
        <v>161</v>
      </c>
      <c r="B214" s="407"/>
      <c r="C214" s="40">
        <v>55.718600000000002</v>
      </c>
      <c r="D214" s="403"/>
      <c r="F214" s="17"/>
    </row>
    <row r="215" spans="1:6" x14ac:dyDescent="0.2">
      <c r="A215" s="13" t="s">
        <v>162</v>
      </c>
      <c r="B215" s="407"/>
      <c r="C215" s="40">
        <v>56.2789</v>
      </c>
      <c r="D215" s="403"/>
      <c r="F215" s="17"/>
    </row>
    <row r="216" spans="1:6" x14ac:dyDescent="0.2">
      <c r="A216" s="13" t="s">
        <v>163</v>
      </c>
      <c r="B216" s="407"/>
      <c r="C216" s="40">
        <v>49.986499999999999</v>
      </c>
      <c r="D216" s="403"/>
      <c r="F216" s="17"/>
    </row>
    <row r="217" spans="1:6" x14ac:dyDescent="0.2">
      <c r="A217" s="13" t="s">
        <v>164</v>
      </c>
      <c r="B217" s="406"/>
      <c r="C217" s="40">
        <v>49.821899999999999</v>
      </c>
      <c r="D217" s="404"/>
      <c r="F217" s="17"/>
    </row>
    <row r="218" spans="1:6" x14ac:dyDescent="0.2">
      <c r="A218" s="10"/>
      <c r="B218" s="9"/>
      <c r="C218" s="42"/>
      <c r="D218" s="42"/>
      <c r="F218" s="17"/>
    </row>
    <row r="219" spans="1:6" x14ac:dyDescent="0.2">
      <c r="A219" s="13" t="s">
        <v>209</v>
      </c>
      <c r="B219" s="405" t="s">
        <v>135</v>
      </c>
      <c r="C219" s="40">
        <v>167.0762</v>
      </c>
      <c r="D219" s="402">
        <f>SUM(C219:C233)</f>
        <v>1032.4535000000001</v>
      </c>
      <c r="F219" s="17"/>
    </row>
    <row r="220" spans="1:6" x14ac:dyDescent="0.2">
      <c r="A220" s="13" t="s">
        <v>210</v>
      </c>
      <c r="B220" s="407"/>
      <c r="C220" s="40">
        <v>60.052199999999999</v>
      </c>
      <c r="D220" s="403"/>
      <c r="F220" s="17"/>
    </row>
    <row r="221" spans="1:6" x14ac:dyDescent="0.2">
      <c r="A221" s="13" t="s">
        <v>211</v>
      </c>
      <c r="B221" s="407"/>
      <c r="C221" s="40">
        <v>55.115200000000002</v>
      </c>
      <c r="D221" s="403"/>
      <c r="F221" s="17"/>
    </row>
    <row r="222" spans="1:6" x14ac:dyDescent="0.2">
      <c r="A222" s="13" t="s">
        <v>212</v>
      </c>
      <c r="B222" s="407"/>
      <c r="C222" s="40">
        <v>55.7956</v>
      </c>
      <c r="D222" s="403"/>
      <c r="F222" s="17"/>
    </row>
    <row r="223" spans="1:6" x14ac:dyDescent="0.2">
      <c r="A223" s="13" t="s">
        <v>213</v>
      </c>
      <c r="B223" s="407"/>
      <c r="C223" s="40">
        <v>55.403100000000002</v>
      </c>
      <c r="D223" s="403"/>
      <c r="F223" s="17"/>
    </row>
    <row r="224" spans="1:6" x14ac:dyDescent="0.2">
      <c r="A224" s="13" t="s">
        <v>214</v>
      </c>
      <c r="B224" s="407"/>
      <c r="C224" s="40">
        <v>63.008000000000003</v>
      </c>
      <c r="D224" s="403"/>
      <c r="F224" s="17"/>
    </row>
    <row r="225" spans="1:6" x14ac:dyDescent="0.2">
      <c r="A225" s="13" t="s">
        <v>215</v>
      </c>
      <c r="B225" s="407"/>
      <c r="C225" s="40">
        <v>53.989400000000003</v>
      </c>
      <c r="D225" s="403"/>
      <c r="F225" s="17"/>
    </row>
    <row r="226" spans="1:6" x14ac:dyDescent="0.2">
      <c r="A226" s="13" t="s">
        <v>216</v>
      </c>
      <c r="B226" s="407"/>
      <c r="C226" s="40">
        <v>132.30070000000001</v>
      </c>
      <c r="D226" s="403"/>
      <c r="F226" s="17"/>
    </row>
    <row r="227" spans="1:6" x14ac:dyDescent="0.2">
      <c r="A227" s="13" t="s">
        <v>217</v>
      </c>
      <c r="B227" s="407"/>
      <c r="C227" s="40">
        <v>53.330399999999997</v>
      </c>
      <c r="D227" s="403"/>
      <c r="F227" s="17"/>
    </row>
    <row r="228" spans="1:6" x14ac:dyDescent="0.2">
      <c r="A228" s="13" t="s">
        <v>218</v>
      </c>
      <c r="B228" s="407"/>
      <c r="C228" s="40">
        <v>54.999899999999997</v>
      </c>
      <c r="D228" s="403"/>
      <c r="F228" s="17"/>
    </row>
    <row r="229" spans="1:6" x14ac:dyDescent="0.2">
      <c r="A229" s="13" t="s">
        <v>219</v>
      </c>
      <c r="B229" s="407"/>
      <c r="C229" s="40">
        <v>55.1569</v>
      </c>
      <c r="D229" s="403"/>
      <c r="F229" s="17"/>
    </row>
    <row r="230" spans="1:6" x14ac:dyDescent="0.2">
      <c r="A230" s="13" t="s">
        <v>220</v>
      </c>
      <c r="B230" s="407"/>
      <c r="C230" s="40">
        <v>55.965299999999999</v>
      </c>
      <c r="D230" s="403"/>
      <c r="F230" s="17"/>
    </row>
    <row r="231" spans="1:6" x14ac:dyDescent="0.2">
      <c r="A231" s="13" t="s">
        <v>221</v>
      </c>
      <c r="B231" s="407"/>
      <c r="C231" s="40">
        <v>55.040999999999997</v>
      </c>
      <c r="D231" s="403"/>
      <c r="F231" s="17"/>
    </row>
    <row r="232" spans="1:6" x14ac:dyDescent="0.2">
      <c r="A232" s="13" t="s">
        <v>222</v>
      </c>
      <c r="B232" s="407"/>
      <c r="C232" s="40">
        <v>54.687800000000003</v>
      </c>
      <c r="D232" s="403"/>
      <c r="F232" s="17"/>
    </row>
    <row r="233" spans="1:6" x14ac:dyDescent="0.2">
      <c r="A233" s="13" t="s">
        <v>223</v>
      </c>
      <c r="B233" s="406"/>
      <c r="C233" s="40">
        <v>60.531799999999997</v>
      </c>
      <c r="D233" s="404"/>
      <c r="F233" s="17"/>
    </row>
    <row r="234" spans="1:6" x14ac:dyDescent="0.2">
      <c r="A234" s="10"/>
      <c r="B234" s="9"/>
      <c r="C234" s="42"/>
      <c r="D234" s="42"/>
      <c r="F234" s="17"/>
    </row>
    <row r="235" spans="1:6" x14ac:dyDescent="0.2">
      <c r="A235" s="13" t="s">
        <v>377</v>
      </c>
      <c r="B235" s="405" t="s">
        <v>136</v>
      </c>
      <c r="C235" s="40">
        <v>142.18010000000001</v>
      </c>
      <c r="D235" s="402">
        <f>SUM(C235:C238)</f>
        <v>590.25760000000002</v>
      </c>
      <c r="F235" s="17"/>
    </row>
    <row r="236" spans="1:6" x14ac:dyDescent="0.2">
      <c r="A236" s="13" t="s">
        <v>378</v>
      </c>
      <c r="B236" s="407"/>
      <c r="C236" s="40">
        <v>125.00490000000001</v>
      </c>
      <c r="D236" s="403"/>
      <c r="F236" s="17"/>
    </row>
    <row r="237" spans="1:6" x14ac:dyDescent="0.2">
      <c r="A237" s="13" t="s">
        <v>379</v>
      </c>
      <c r="B237" s="407"/>
      <c r="C237" s="40">
        <v>170.27610000000001</v>
      </c>
      <c r="D237" s="403"/>
      <c r="F237" s="17"/>
    </row>
    <row r="238" spans="1:6" x14ac:dyDescent="0.2">
      <c r="A238" s="13" t="s">
        <v>380</v>
      </c>
      <c r="B238" s="406"/>
      <c r="C238" s="40">
        <v>152.79650000000001</v>
      </c>
      <c r="D238" s="404"/>
      <c r="F238" s="17"/>
    </row>
    <row r="239" spans="1:6" x14ac:dyDescent="0.2">
      <c r="A239" s="10"/>
      <c r="B239" s="9"/>
      <c r="C239" s="42"/>
      <c r="D239" s="42"/>
      <c r="F239" s="17"/>
    </row>
    <row r="240" spans="1:6" x14ac:dyDescent="0.2">
      <c r="A240" s="13" t="s">
        <v>318</v>
      </c>
      <c r="B240" s="405" t="s">
        <v>133</v>
      </c>
      <c r="C240" s="40">
        <v>111.6251</v>
      </c>
      <c r="D240" s="402">
        <f>SUM(C240:C243)</f>
        <v>584.95060000000001</v>
      </c>
      <c r="F240" s="17"/>
    </row>
    <row r="241" spans="1:6" x14ac:dyDescent="0.2">
      <c r="A241" s="13" t="s">
        <v>319</v>
      </c>
      <c r="B241" s="407"/>
      <c r="C241" s="40">
        <v>104.51860000000001</v>
      </c>
      <c r="D241" s="403"/>
      <c r="F241" s="17"/>
    </row>
    <row r="242" spans="1:6" x14ac:dyDescent="0.2">
      <c r="A242" s="13" t="s">
        <v>320</v>
      </c>
      <c r="B242" s="407"/>
      <c r="C242" s="40">
        <v>117.7484</v>
      </c>
      <c r="D242" s="403"/>
      <c r="F242" s="17"/>
    </row>
    <row r="243" spans="1:6" x14ac:dyDescent="0.2">
      <c r="A243" s="13" t="s">
        <v>321</v>
      </c>
      <c r="B243" s="406"/>
      <c r="C243" s="40">
        <v>251.05850000000001</v>
      </c>
      <c r="D243" s="404"/>
      <c r="F243" s="17"/>
    </row>
    <row r="244" spans="1:6" x14ac:dyDescent="0.2">
      <c r="A244" s="10"/>
      <c r="B244" s="9"/>
      <c r="C244" s="42"/>
      <c r="D244" s="42"/>
      <c r="F244" s="17"/>
    </row>
    <row r="245" spans="1:6" x14ac:dyDescent="0.2">
      <c r="A245" s="13" t="s">
        <v>137</v>
      </c>
      <c r="B245" s="11" t="s">
        <v>135</v>
      </c>
      <c r="C245" s="40">
        <v>56.724699999999999</v>
      </c>
      <c r="D245" s="402">
        <f>SUM(C245:C253)</f>
        <v>597.34270000000004</v>
      </c>
      <c r="F245" s="17"/>
    </row>
    <row r="246" spans="1:6" x14ac:dyDescent="0.2">
      <c r="A246" s="13" t="s">
        <v>138</v>
      </c>
      <c r="B246" s="11" t="s">
        <v>135</v>
      </c>
      <c r="C246" s="40">
        <v>55.472700000000003</v>
      </c>
      <c r="D246" s="403"/>
      <c r="F246" s="17"/>
    </row>
    <row r="247" spans="1:6" x14ac:dyDescent="0.2">
      <c r="A247" s="13" t="s">
        <v>139</v>
      </c>
      <c r="B247" s="11" t="s">
        <v>135</v>
      </c>
      <c r="C247" s="40">
        <v>54.2575</v>
      </c>
      <c r="D247" s="403"/>
      <c r="F247" s="17"/>
    </row>
    <row r="248" spans="1:6" x14ac:dyDescent="0.2">
      <c r="A248" s="13" t="s">
        <v>140</v>
      </c>
      <c r="B248" s="11" t="s">
        <v>135</v>
      </c>
      <c r="C248" s="40">
        <v>62.620800000000003</v>
      </c>
      <c r="D248" s="403"/>
      <c r="F248" s="17"/>
    </row>
    <row r="249" spans="1:6" x14ac:dyDescent="0.2">
      <c r="A249" s="13" t="s">
        <v>141</v>
      </c>
      <c r="B249" s="11" t="s">
        <v>135</v>
      </c>
      <c r="C249" s="40">
        <v>67.455699999999993</v>
      </c>
      <c r="D249" s="403"/>
      <c r="F249" s="17"/>
    </row>
    <row r="250" spans="1:6" x14ac:dyDescent="0.2">
      <c r="A250" s="13" t="s">
        <v>142</v>
      </c>
      <c r="B250" s="11" t="s">
        <v>135</v>
      </c>
      <c r="C250" s="40">
        <v>54.9863</v>
      </c>
      <c r="D250" s="403"/>
      <c r="F250" s="17"/>
    </row>
    <row r="251" spans="1:6" x14ac:dyDescent="0.2">
      <c r="A251" s="13" t="s">
        <v>143</v>
      </c>
      <c r="B251" s="11" t="s">
        <v>135</v>
      </c>
      <c r="C251" s="40">
        <v>82.6965</v>
      </c>
      <c r="D251" s="403"/>
      <c r="F251" s="17"/>
    </row>
    <row r="252" spans="1:6" x14ac:dyDescent="0.2">
      <c r="A252" s="13" t="s">
        <v>144</v>
      </c>
      <c r="B252" s="11" t="s">
        <v>135</v>
      </c>
      <c r="C252" s="40">
        <v>106.1979</v>
      </c>
      <c r="D252" s="403"/>
      <c r="F252" s="17"/>
    </row>
    <row r="253" spans="1:6" x14ac:dyDescent="0.2">
      <c r="A253" s="13" t="s">
        <v>145</v>
      </c>
      <c r="B253" s="11" t="s">
        <v>135</v>
      </c>
      <c r="C253" s="40">
        <v>56.930599999999998</v>
      </c>
      <c r="D253" s="404"/>
      <c r="F253" s="17"/>
    </row>
    <row r="254" spans="1:6" x14ac:dyDescent="0.2">
      <c r="A254" s="10"/>
      <c r="B254" s="9"/>
      <c r="C254" s="42"/>
      <c r="D254" s="42"/>
      <c r="F254" s="17"/>
    </row>
    <row r="255" spans="1:6" x14ac:dyDescent="0.2">
      <c r="A255" s="13" t="s">
        <v>400</v>
      </c>
      <c r="B255" s="405" t="s">
        <v>136</v>
      </c>
      <c r="C255" s="40">
        <v>57.537199999999999</v>
      </c>
      <c r="D255" s="402">
        <f>SUM(C255:C258)</f>
        <v>225.3245</v>
      </c>
      <c r="F255" s="17"/>
    </row>
    <row r="256" spans="1:6" x14ac:dyDescent="0.2">
      <c r="A256" s="13" t="s">
        <v>401</v>
      </c>
      <c r="B256" s="407"/>
      <c r="C256" s="40">
        <v>57.7012</v>
      </c>
      <c r="D256" s="403"/>
      <c r="F256" s="17"/>
    </row>
    <row r="257" spans="1:6" x14ac:dyDescent="0.2">
      <c r="A257" s="13" t="s">
        <v>402</v>
      </c>
      <c r="B257" s="407"/>
      <c r="C257" s="40">
        <v>56.107599999999998</v>
      </c>
      <c r="D257" s="403"/>
      <c r="F257" s="17"/>
    </row>
    <row r="258" spans="1:6" x14ac:dyDescent="0.2">
      <c r="A258" s="13" t="s">
        <v>403</v>
      </c>
      <c r="B258" s="406"/>
      <c r="C258" s="40">
        <v>53.978499999999997</v>
      </c>
      <c r="D258" s="404"/>
      <c r="F258" s="17"/>
    </row>
    <row r="259" spans="1:6" x14ac:dyDescent="0.2">
      <c r="A259" s="10"/>
      <c r="B259" s="9"/>
      <c r="C259" s="42"/>
      <c r="D259" s="42"/>
      <c r="F259" s="17"/>
    </row>
    <row r="260" spans="1:6" x14ac:dyDescent="0.2">
      <c r="A260" s="13" t="s">
        <v>288</v>
      </c>
      <c r="B260" s="405" t="s">
        <v>133</v>
      </c>
      <c r="C260" s="40">
        <v>54.023200000000003</v>
      </c>
      <c r="D260" s="402">
        <f>SUM(C260:C262)</f>
        <v>157.0282</v>
      </c>
      <c r="F260" s="17"/>
    </row>
    <row r="261" spans="1:6" x14ac:dyDescent="0.2">
      <c r="A261" s="13" t="s">
        <v>289</v>
      </c>
      <c r="B261" s="407"/>
      <c r="C261" s="40">
        <v>49.774900000000002</v>
      </c>
      <c r="D261" s="403"/>
      <c r="F261" s="17"/>
    </row>
    <row r="262" spans="1:6" x14ac:dyDescent="0.2">
      <c r="A262" s="13" t="s">
        <v>290</v>
      </c>
      <c r="B262" s="406"/>
      <c r="C262" s="40">
        <v>53.2301</v>
      </c>
      <c r="D262" s="404"/>
      <c r="F262" s="17"/>
    </row>
    <row r="263" spans="1:6" x14ac:dyDescent="0.2">
      <c r="A263" s="10"/>
      <c r="B263" s="9"/>
      <c r="C263" s="42"/>
      <c r="D263" s="42"/>
      <c r="F263" s="17"/>
    </row>
    <row r="264" spans="1:6" x14ac:dyDescent="0.2">
      <c r="A264" s="13" t="s">
        <v>383</v>
      </c>
      <c r="B264" s="405" t="s">
        <v>136</v>
      </c>
      <c r="C264" s="40">
        <v>178.6996</v>
      </c>
      <c r="D264" s="402">
        <f>SUM(C264:C265)</f>
        <v>284.90120000000002</v>
      </c>
      <c r="F264" s="17"/>
    </row>
    <row r="265" spans="1:6" x14ac:dyDescent="0.2">
      <c r="A265" s="13" t="s">
        <v>384</v>
      </c>
      <c r="B265" s="406"/>
      <c r="C265" s="40">
        <v>106.2016</v>
      </c>
      <c r="D265" s="404"/>
      <c r="F265" s="17"/>
    </row>
    <row r="266" spans="1:6" x14ac:dyDescent="0.2">
      <c r="A266" s="10"/>
      <c r="B266" s="9"/>
      <c r="C266" s="42"/>
      <c r="D266" s="42"/>
      <c r="F266" s="17"/>
    </row>
    <row r="267" spans="1:6" x14ac:dyDescent="0.2">
      <c r="A267" s="13" t="s">
        <v>282</v>
      </c>
      <c r="B267" s="405" t="s">
        <v>133</v>
      </c>
      <c r="C267" s="40">
        <v>41.087299999999999</v>
      </c>
      <c r="D267" s="402">
        <f>SUM(C267:C268)</f>
        <v>95.278400000000005</v>
      </c>
      <c r="F267" s="17"/>
    </row>
    <row r="268" spans="1:6" x14ac:dyDescent="0.2">
      <c r="A268" s="13" t="s">
        <v>283</v>
      </c>
      <c r="B268" s="406"/>
      <c r="C268" s="40">
        <v>54.191099999999999</v>
      </c>
      <c r="D268" s="404"/>
      <c r="F268" s="17"/>
    </row>
    <row r="269" spans="1:6" x14ac:dyDescent="0.2">
      <c r="A269" s="10"/>
      <c r="B269" s="9"/>
      <c r="C269" s="42"/>
      <c r="D269" s="42"/>
      <c r="F269" s="17"/>
    </row>
    <row r="270" spans="1:6" x14ac:dyDescent="0.2">
      <c r="A270" s="13" t="s">
        <v>272</v>
      </c>
      <c r="B270" s="405" t="s">
        <v>133</v>
      </c>
      <c r="C270" s="40">
        <v>60.176699999999997</v>
      </c>
      <c r="D270" s="402">
        <f>SUM(C270:C275)</f>
        <v>349.94040000000001</v>
      </c>
      <c r="F270" s="17"/>
    </row>
    <row r="271" spans="1:6" x14ac:dyDescent="0.2">
      <c r="A271" s="13" t="s">
        <v>273</v>
      </c>
      <c r="B271" s="407"/>
      <c r="C271" s="40">
        <v>46.176600000000001</v>
      </c>
      <c r="D271" s="403"/>
      <c r="F271" s="17"/>
    </row>
    <row r="272" spans="1:6" x14ac:dyDescent="0.2">
      <c r="A272" s="13" t="s">
        <v>274</v>
      </c>
      <c r="B272" s="407"/>
      <c r="C272" s="40">
        <v>54.345500000000001</v>
      </c>
      <c r="D272" s="403"/>
      <c r="F272" s="17"/>
    </row>
    <row r="273" spans="1:6" x14ac:dyDescent="0.2">
      <c r="A273" s="13" t="s">
        <v>275</v>
      </c>
      <c r="B273" s="407"/>
      <c r="C273" s="40">
        <v>69.042000000000002</v>
      </c>
      <c r="D273" s="403"/>
      <c r="F273" s="17"/>
    </row>
    <row r="274" spans="1:6" x14ac:dyDescent="0.2">
      <c r="A274" s="13" t="s">
        <v>276</v>
      </c>
      <c r="B274" s="407"/>
      <c r="C274" s="40">
        <v>62.248600000000003</v>
      </c>
      <c r="D274" s="403"/>
      <c r="F274" s="17"/>
    </row>
    <row r="275" spans="1:6" x14ac:dyDescent="0.2">
      <c r="A275" s="13" t="s">
        <v>277</v>
      </c>
      <c r="B275" s="406"/>
      <c r="C275" s="40">
        <v>57.951000000000001</v>
      </c>
      <c r="D275" s="404"/>
      <c r="F275" s="17"/>
    </row>
    <row r="276" spans="1:6" x14ac:dyDescent="0.2">
      <c r="A276" s="10"/>
      <c r="B276" s="9"/>
      <c r="C276" s="42"/>
      <c r="D276" s="42"/>
      <c r="F276" s="17"/>
    </row>
    <row r="277" spans="1:6" x14ac:dyDescent="0.2">
      <c r="A277" s="13" t="s">
        <v>247</v>
      </c>
      <c r="B277" s="405" t="s">
        <v>133</v>
      </c>
      <c r="C277" s="40">
        <v>300.47980000000001</v>
      </c>
      <c r="D277" s="402">
        <f>SUM(C277:C285)</f>
        <v>1368.4891999999998</v>
      </c>
      <c r="F277" s="17"/>
    </row>
    <row r="278" spans="1:6" x14ac:dyDescent="0.2">
      <c r="A278" s="13" t="s">
        <v>248</v>
      </c>
      <c r="B278" s="407"/>
      <c r="C278" s="40">
        <v>143.59469999999999</v>
      </c>
      <c r="D278" s="403"/>
      <c r="F278" s="17"/>
    </row>
    <row r="279" spans="1:6" x14ac:dyDescent="0.2">
      <c r="A279" s="13" t="s">
        <v>249</v>
      </c>
      <c r="B279" s="407"/>
      <c r="C279" s="40">
        <v>161.4529</v>
      </c>
      <c r="D279" s="403"/>
      <c r="F279" s="17"/>
    </row>
    <row r="280" spans="1:6" x14ac:dyDescent="0.2">
      <c r="A280" s="13" t="s">
        <v>250</v>
      </c>
      <c r="B280" s="407"/>
      <c r="C280" s="40">
        <v>138.66499999999999</v>
      </c>
      <c r="D280" s="403"/>
      <c r="F280" s="17"/>
    </row>
    <row r="281" spans="1:6" x14ac:dyDescent="0.2">
      <c r="A281" s="13" t="s">
        <v>251</v>
      </c>
      <c r="B281" s="407"/>
      <c r="C281" s="40">
        <v>144.5549</v>
      </c>
      <c r="D281" s="403"/>
      <c r="F281" s="17"/>
    </row>
    <row r="282" spans="1:6" x14ac:dyDescent="0.2">
      <c r="A282" s="13" t="s">
        <v>252</v>
      </c>
      <c r="B282" s="407"/>
      <c r="C282" s="40">
        <v>141.27719999999999</v>
      </c>
      <c r="D282" s="403"/>
      <c r="F282" s="17"/>
    </row>
    <row r="283" spans="1:6" x14ac:dyDescent="0.2">
      <c r="A283" s="13" t="s">
        <v>253</v>
      </c>
      <c r="B283" s="407"/>
      <c r="C283" s="40">
        <v>112.3326</v>
      </c>
      <c r="D283" s="403"/>
      <c r="F283" s="17"/>
    </row>
    <row r="284" spans="1:6" x14ac:dyDescent="0.2">
      <c r="A284" s="13" t="s">
        <v>254</v>
      </c>
      <c r="B284" s="407"/>
      <c r="C284" s="40">
        <v>100.0792</v>
      </c>
      <c r="D284" s="403"/>
      <c r="F284" s="17"/>
    </row>
    <row r="285" spans="1:6" x14ac:dyDescent="0.2">
      <c r="A285" s="13" t="s">
        <v>255</v>
      </c>
      <c r="B285" s="406"/>
      <c r="C285" s="40">
        <v>126.05289999999999</v>
      </c>
      <c r="D285" s="404"/>
      <c r="F285" s="17"/>
    </row>
    <row r="286" spans="1:6" x14ac:dyDescent="0.2">
      <c r="A286" s="10"/>
      <c r="B286" s="9"/>
      <c r="C286" s="42"/>
      <c r="D286" s="42"/>
      <c r="F286" s="17"/>
    </row>
    <row r="287" spans="1:6" x14ac:dyDescent="0.2">
      <c r="A287" s="13" t="s">
        <v>233</v>
      </c>
      <c r="B287" s="405" t="s">
        <v>133</v>
      </c>
      <c r="C287" s="40">
        <v>470.6103</v>
      </c>
      <c r="D287" s="402">
        <f>SUM(C287:C292)</f>
        <v>1201.8697</v>
      </c>
      <c r="F287" s="17"/>
    </row>
    <row r="288" spans="1:6" x14ac:dyDescent="0.2">
      <c r="A288" s="13" t="s">
        <v>234</v>
      </c>
      <c r="B288" s="407"/>
      <c r="C288" s="40">
        <v>143.50890000000001</v>
      </c>
      <c r="D288" s="403"/>
      <c r="F288" s="17"/>
    </row>
    <row r="289" spans="1:6" x14ac:dyDescent="0.2">
      <c r="A289" s="13" t="s">
        <v>235</v>
      </c>
      <c r="B289" s="407"/>
      <c r="C289" s="40">
        <v>156.9598</v>
      </c>
      <c r="D289" s="403"/>
      <c r="F289" s="17"/>
    </row>
    <row r="290" spans="1:6" x14ac:dyDescent="0.2">
      <c r="A290" s="13" t="s">
        <v>236</v>
      </c>
      <c r="B290" s="407"/>
      <c r="C290" s="40">
        <v>137.88810000000001</v>
      </c>
      <c r="D290" s="403"/>
      <c r="F290" s="17"/>
    </row>
    <row r="291" spans="1:6" x14ac:dyDescent="0.2">
      <c r="A291" s="13" t="s">
        <v>237</v>
      </c>
      <c r="B291" s="407"/>
      <c r="C291" s="40">
        <v>145.7045</v>
      </c>
      <c r="D291" s="403"/>
      <c r="F291" s="17"/>
    </row>
    <row r="292" spans="1:6" x14ac:dyDescent="0.2">
      <c r="A292" s="13" t="s">
        <v>238</v>
      </c>
      <c r="B292" s="407"/>
      <c r="C292" s="40">
        <v>147.19810000000001</v>
      </c>
      <c r="D292" s="403"/>
      <c r="F292" s="17"/>
    </row>
    <row r="293" spans="1:6" x14ac:dyDescent="0.2">
      <c r="A293" s="10"/>
      <c r="B293" s="9"/>
      <c r="C293" s="42"/>
      <c r="D293" s="42"/>
      <c r="F293" s="17"/>
    </row>
    <row r="294" spans="1:6" x14ac:dyDescent="0.2">
      <c r="A294" s="13" t="s">
        <v>224</v>
      </c>
      <c r="B294" s="405" t="s">
        <v>135</v>
      </c>
      <c r="C294" s="40">
        <v>66.010499999999993</v>
      </c>
      <c r="D294" s="402">
        <f>SUM(C294:C304)</f>
        <v>625.69259999999997</v>
      </c>
      <c r="F294" s="17"/>
    </row>
    <row r="295" spans="1:6" x14ac:dyDescent="0.2">
      <c r="A295" s="13" t="s">
        <v>225</v>
      </c>
      <c r="B295" s="407"/>
      <c r="C295" s="40">
        <v>55.273600000000002</v>
      </c>
      <c r="D295" s="403"/>
      <c r="F295" s="17"/>
    </row>
    <row r="296" spans="1:6" x14ac:dyDescent="0.2">
      <c r="A296" s="13" t="s">
        <v>226</v>
      </c>
      <c r="B296" s="407"/>
      <c r="C296" s="40">
        <v>56.658499999999997</v>
      </c>
      <c r="D296" s="403"/>
      <c r="F296" s="17"/>
    </row>
    <row r="297" spans="1:6" x14ac:dyDescent="0.2">
      <c r="A297" s="13" t="s">
        <v>227</v>
      </c>
      <c r="B297" s="407"/>
      <c r="C297" s="40">
        <v>53.363</v>
      </c>
      <c r="D297" s="403"/>
      <c r="F297" s="17"/>
    </row>
    <row r="298" spans="1:6" x14ac:dyDescent="0.2">
      <c r="A298" s="13" t="s">
        <v>228</v>
      </c>
      <c r="B298" s="407"/>
      <c r="C298" s="40">
        <v>63.750799999999998</v>
      </c>
      <c r="D298" s="403"/>
      <c r="F298" s="17"/>
    </row>
    <row r="299" spans="1:6" x14ac:dyDescent="0.2">
      <c r="A299" s="13" t="s">
        <v>229</v>
      </c>
      <c r="B299" s="407"/>
      <c r="C299" s="40">
        <v>53.340200000000003</v>
      </c>
      <c r="D299" s="403"/>
      <c r="F299" s="17"/>
    </row>
    <row r="300" spans="1:6" x14ac:dyDescent="0.2">
      <c r="A300" s="13" t="s">
        <v>230</v>
      </c>
      <c r="B300" s="407"/>
      <c r="C300" s="40">
        <v>62.649000000000001</v>
      </c>
      <c r="D300" s="403"/>
      <c r="F300" s="17"/>
    </row>
    <row r="301" spans="1:6" x14ac:dyDescent="0.2">
      <c r="A301" s="13" t="s">
        <v>231</v>
      </c>
      <c r="B301" s="407"/>
      <c r="C301" s="40">
        <v>57.997799999999998</v>
      </c>
      <c r="D301" s="403"/>
      <c r="F301" s="17"/>
    </row>
    <row r="302" spans="1:6" x14ac:dyDescent="0.2">
      <c r="A302" s="13" t="s">
        <v>232</v>
      </c>
      <c r="B302" s="407"/>
      <c r="C302" s="40">
        <v>53.3142</v>
      </c>
      <c r="D302" s="403"/>
      <c r="F302" s="17"/>
    </row>
    <row r="303" spans="1:6" x14ac:dyDescent="0.2">
      <c r="A303" s="13" t="s">
        <v>515</v>
      </c>
      <c r="B303" s="407"/>
      <c r="C303" s="40">
        <v>53.796599999999998</v>
      </c>
      <c r="D303" s="403"/>
      <c r="F303" s="17"/>
    </row>
    <row r="304" spans="1:6" x14ac:dyDescent="0.2">
      <c r="A304" s="13" t="s">
        <v>516</v>
      </c>
      <c r="B304" s="407"/>
      <c r="C304" s="40">
        <v>49.538400000000003</v>
      </c>
      <c r="D304" s="403"/>
      <c r="F304" s="17"/>
    </row>
    <row r="305" spans="1:6" x14ac:dyDescent="0.2">
      <c r="A305" s="10"/>
      <c r="B305" s="9"/>
      <c r="C305" s="42"/>
      <c r="D305" s="42"/>
      <c r="F305" s="17"/>
    </row>
    <row r="306" spans="1:6" x14ac:dyDescent="0.2">
      <c r="A306" s="13" t="s">
        <v>381</v>
      </c>
      <c r="B306" s="405" t="s">
        <v>136</v>
      </c>
      <c r="C306" s="40">
        <v>170.2354</v>
      </c>
      <c r="D306" s="402">
        <f>SUM(C306:C307)</f>
        <v>326.75469999999996</v>
      </c>
      <c r="F306" s="17"/>
    </row>
    <row r="307" spans="1:6" x14ac:dyDescent="0.2">
      <c r="A307" s="13" t="s">
        <v>382</v>
      </c>
      <c r="B307" s="406"/>
      <c r="C307" s="40">
        <v>156.51929999999999</v>
      </c>
      <c r="D307" s="404"/>
      <c r="F307" s="17"/>
    </row>
    <row r="308" spans="1:6" x14ac:dyDescent="0.2">
      <c r="A308" s="10"/>
      <c r="B308" s="9"/>
      <c r="C308" s="42"/>
      <c r="D308" s="42"/>
      <c r="F308" s="17"/>
    </row>
    <row r="309" spans="1:6" x14ac:dyDescent="0.2">
      <c r="A309" s="13" t="s">
        <v>388</v>
      </c>
      <c r="B309" s="405" t="s">
        <v>133</v>
      </c>
      <c r="C309" s="40">
        <v>80.8994</v>
      </c>
      <c r="D309" s="402">
        <f>SUM(C309:C313)</f>
        <v>570.42399999999998</v>
      </c>
      <c r="F309" s="17"/>
    </row>
    <row r="310" spans="1:6" x14ac:dyDescent="0.2">
      <c r="A310" s="13" t="s">
        <v>389</v>
      </c>
      <c r="B310" s="407"/>
      <c r="C310" s="40">
        <v>100.2876</v>
      </c>
      <c r="D310" s="403"/>
      <c r="F310" s="17"/>
    </row>
    <row r="311" spans="1:6" x14ac:dyDescent="0.2">
      <c r="A311" s="13" t="s">
        <v>390</v>
      </c>
      <c r="B311" s="407"/>
      <c r="C311" s="40">
        <v>233.02539999999999</v>
      </c>
      <c r="D311" s="403"/>
      <c r="F311" s="17"/>
    </row>
    <row r="312" spans="1:6" x14ac:dyDescent="0.2">
      <c r="A312" s="13" t="s">
        <v>391</v>
      </c>
      <c r="B312" s="407"/>
      <c r="C312" s="40">
        <v>116.1619</v>
      </c>
      <c r="D312" s="403"/>
      <c r="F312" s="17"/>
    </row>
    <row r="313" spans="1:6" x14ac:dyDescent="0.2">
      <c r="A313" s="13" t="s">
        <v>392</v>
      </c>
      <c r="B313" s="406"/>
      <c r="C313" s="40">
        <v>40.049700000000001</v>
      </c>
      <c r="D313" s="404"/>
      <c r="F313" s="17"/>
    </row>
    <row r="314" spans="1:6" x14ac:dyDescent="0.2">
      <c r="A314" s="10"/>
      <c r="B314" s="9"/>
      <c r="C314" s="42"/>
      <c r="D314" s="42"/>
      <c r="F314" s="17"/>
    </row>
    <row r="315" spans="1:6" x14ac:dyDescent="0.2">
      <c r="A315" s="13" t="s">
        <v>510</v>
      </c>
      <c r="B315" s="11" t="s">
        <v>136</v>
      </c>
      <c r="C315" s="40">
        <v>55.2699</v>
      </c>
      <c r="D315" s="40">
        <f>SUM(C315)</f>
        <v>55.2699</v>
      </c>
      <c r="F315" s="17"/>
    </row>
    <row r="316" spans="1:6" x14ac:dyDescent="0.2">
      <c r="A316" s="10"/>
      <c r="B316" s="9"/>
      <c r="C316" s="42"/>
      <c r="D316" s="42"/>
      <c r="F316" s="17"/>
    </row>
    <row r="317" spans="1:6" x14ac:dyDescent="0.2">
      <c r="A317" s="13" t="s">
        <v>511</v>
      </c>
      <c r="B317" s="11" t="s">
        <v>133</v>
      </c>
      <c r="C317" s="40">
        <v>54.773499999999999</v>
      </c>
      <c r="D317" s="40">
        <f>SUM(C317)</f>
        <v>54.773499999999999</v>
      </c>
      <c r="F317" s="17"/>
    </row>
    <row r="318" spans="1:6" x14ac:dyDescent="0.2">
      <c r="A318" s="10"/>
      <c r="B318" s="9"/>
      <c r="C318" s="42"/>
      <c r="D318" s="42"/>
      <c r="F318" s="17"/>
    </row>
    <row r="319" spans="1:6" x14ac:dyDescent="0.2">
      <c r="A319" s="13" t="s">
        <v>512</v>
      </c>
      <c r="B319" s="11" t="s">
        <v>133</v>
      </c>
      <c r="C319" s="40">
        <v>54.083100000000002</v>
      </c>
      <c r="D319" s="40">
        <f>SUM(C319)</f>
        <v>54.083100000000002</v>
      </c>
      <c r="F319" s="17"/>
    </row>
    <row r="320" spans="1:6" x14ac:dyDescent="0.2">
      <c r="A320" s="10"/>
      <c r="B320" s="9"/>
      <c r="C320" s="42"/>
      <c r="D320" s="42"/>
      <c r="F320" s="17"/>
    </row>
    <row r="321" spans="1:6" x14ac:dyDescent="0.2">
      <c r="A321" s="13" t="s">
        <v>513</v>
      </c>
      <c r="B321" s="11" t="s">
        <v>133</v>
      </c>
      <c r="C321" s="40">
        <v>54.7346</v>
      </c>
      <c r="D321" s="40">
        <f>SUM(C321)</f>
        <v>54.7346</v>
      </c>
      <c r="F321" s="17"/>
    </row>
    <row r="322" spans="1:6" x14ac:dyDescent="0.2">
      <c r="A322" s="10"/>
      <c r="B322" s="9"/>
      <c r="C322" s="42"/>
      <c r="D322" s="42"/>
      <c r="F322" s="17"/>
    </row>
    <row r="323" spans="1:6" x14ac:dyDescent="0.2">
      <c r="A323" s="13" t="s">
        <v>130</v>
      </c>
      <c r="B323" s="53" t="s">
        <v>133</v>
      </c>
      <c r="C323" s="40">
        <v>146.45650000000001</v>
      </c>
      <c r="D323" s="50">
        <f>SUM(C323:C323)</f>
        <v>146.45650000000001</v>
      </c>
      <c r="F323" s="17"/>
    </row>
    <row r="324" spans="1:6" x14ac:dyDescent="0.2">
      <c r="A324" s="10"/>
      <c r="B324" s="9"/>
      <c r="C324" s="42"/>
      <c r="D324" s="42"/>
      <c r="F324" s="17"/>
    </row>
    <row r="325" spans="1:6" x14ac:dyDescent="0.2">
      <c r="A325" s="13" t="s">
        <v>365</v>
      </c>
      <c r="B325" s="405" t="s">
        <v>136</v>
      </c>
      <c r="C325" s="40">
        <v>51.733899999999998</v>
      </c>
      <c r="D325" s="402">
        <f>SUM(C325:C330)</f>
        <v>731.56849999999997</v>
      </c>
      <c r="F325" s="17"/>
    </row>
    <row r="326" spans="1:6" x14ac:dyDescent="0.2">
      <c r="A326" s="13" t="s">
        <v>366</v>
      </c>
      <c r="B326" s="407"/>
      <c r="C326" s="40">
        <v>101.90219999999999</v>
      </c>
      <c r="D326" s="403"/>
      <c r="F326" s="17"/>
    </row>
    <row r="327" spans="1:6" x14ac:dyDescent="0.2">
      <c r="A327" s="13" t="s">
        <v>367</v>
      </c>
      <c r="B327" s="407"/>
      <c r="C327" s="40">
        <v>125.10080000000001</v>
      </c>
      <c r="D327" s="403"/>
      <c r="F327" s="17"/>
    </row>
    <row r="328" spans="1:6" x14ac:dyDescent="0.2">
      <c r="A328" s="13" t="s">
        <v>368</v>
      </c>
      <c r="B328" s="407"/>
      <c r="C328" s="40">
        <v>170.62459999999999</v>
      </c>
      <c r="D328" s="403"/>
      <c r="F328" s="17"/>
    </row>
    <row r="329" spans="1:6" x14ac:dyDescent="0.2">
      <c r="A329" s="13" t="s">
        <v>369</v>
      </c>
      <c r="B329" s="407"/>
      <c r="C329" s="40">
        <v>153.3115</v>
      </c>
      <c r="D329" s="403"/>
      <c r="F329" s="17"/>
    </row>
    <row r="330" spans="1:6" x14ac:dyDescent="0.2">
      <c r="A330" s="13" t="s">
        <v>370</v>
      </c>
      <c r="B330" s="406"/>
      <c r="C330" s="40">
        <v>128.8955</v>
      </c>
      <c r="D330" s="404"/>
      <c r="F330" s="17"/>
    </row>
    <row r="331" spans="1:6" x14ac:dyDescent="0.2">
      <c r="A331" s="10"/>
      <c r="B331" s="9"/>
      <c r="C331" s="42"/>
      <c r="D331" s="42"/>
      <c r="F331" s="17"/>
    </row>
    <row r="333" spans="1:6" x14ac:dyDescent="0.2">
      <c r="A333" s="401" t="s">
        <v>404</v>
      </c>
      <c r="B333" s="401"/>
      <c r="C333" s="401"/>
      <c r="D333" s="54">
        <f>SUM(D6:D332)</f>
        <v>35367.623200000002</v>
      </c>
    </row>
    <row r="334" spans="1:6" x14ac:dyDescent="0.2">
      <c r="A334" s="401" t="s">
        <v>405</v>
      </c>
      <c r="B334" s="401"/>
      <c r="C334" s="401"/>
      <c r="D334" s="20">
        <f>ROUND(D333/1000,4)</f>
        <v>35.367600000000003</v>
      </c>
    </row>
  </sheetData>
  <mergeCells count="78">
    <mergeCell ref="A1:D1"/>
    <mergeCell ref="A2:D2"/>
    <mergeCell ref="B325:B330"/>
    <mergeCell ref="D325:D330"/>
    <mergeCell ref="B178:B183"/>
    <mergeCell ref="D178:D183"/>
    <mergeCell ref="B235:B238"/>
    <mergeCell ref="D235:D238"/>
    <mergeCell ref="B306:B307"/>
    <mergeCell ref="D306:D307"/>
    <mergeCell ref="B264:B265"/>
    <mergeCell ref="D264:D265"/>
    <mergeCell ref="B6:B12"/>
    <mergeCell ref="D6:D12"/>
    <mergeCell ref="B240:B243"/>
    <mergeCell ref="D240:D243"/>
    <mergeCell ref="D126:D142"/>
    <mergeCell ref="B14:B15"/>
    <mergeCell ref="D14:D15"/>
    <mergeCell ref="B193:B198"/>
    <mergeCell ref="D193:D198"/>
    <mergeCell ref="B42:B48"/>
    <mergeCell ref="D42:D48"/>
    <mergeCell ref="B173:B176"/>
    <mergeCell ref="D173:D176"/>
    <mergeCell ref="B144:B148"/>
    <mergeCell ref="D144:D148"/>
    <mergeCell ref="B96:B101"/>
    <mergeCell ref="D96:D101"/>
    <mergeCell ref="B68:B69"/>
    <mergeCell ref="B200:B217"/>
    <mergeCell ref="B260:B262"/>
    <mergeCell ref="D260:D262"/>
    <mergeCell ref="B30:B40"/>
    <mergeCell ref="D30:D40"/>
    <mergeCell ref="B163:B171"/>
    <mergeCell ref="D163:D171"/>
    <mergeCell ref="B119:B124"/>
    <mergeCell ref="D119:D124"/>
    <mergeCell ref="B185:B191"/>
    <mergeCell ref="D185:D191"/>
    <mergeCell ref="B103:B110"/>
    <mergeCell ref="D103:D110"/>
    <mergeCell ref="D200:D217"/>
    <mergeCell ref="D50:D57"/>
    <mergeCell ref="D76:D94"/>
    <mergeCell ref="D245:D253"/>
    <mergeCell ref="B277:B285"/>
    <mergeCell ref="D277:D285"/>
    <mergeCell ref="B17:B28"/>
    <mergeCell ref="D17:D28"/>
    <mergeCell ref="B158:B161"/>
    <mergeCell ref="D158:D161"/>
    <mergeCell ref="B270:B275"/>
    <mergeCell ref="D270:D275"/>
    <mergeCell ref="B114:B117"/>
    <mergeCell ref="D114:D117"/>
    <mergeCell ref="B267:B268"/>
    <mergeCell ref="D267:D268"/>
    <mergeCell ref="B61:B62"/>
    <mergeCell ref="D61:D62"/>
    <mergeCell ref="B219:B233"/>
    <mergeCell ref="A333:C333"/>
    <mergeCell ref="A334:C334"/>
    <mergeCell ref="D219:D233"/>
    <mergeCell ref="D68:D69"/>
    <mergeCell ref="B73:B74"/>
    <mergeCell ref="D73:D74"/>
    <mergeCell ref="B309:B313"/>
    <mergeCell ref="D309:D313"/>
    <mergeCell ref="B150:B156"/>
    <mergeCell ref="D150:D156"/>
    <mergeCell ref="B255:B258"/>
    <mergeCell ref="D255:D258"/>
    <mergeCell ref="D294:D304"/>
    <mergeCell ref="B294:B304"/>
    <mergeCell ref="D287:D292"/>
    <mergeCell ref="B287:B292"/>
  </mergeCells>
  <printOptions horizontalCentered="1"/>
  <pageMargins left="0.98425196850393704" right="0.78740157480314965" top="1.7716535433070868" bottom="0.78740157480314965" header="0" footer="0"/>
  <pageSetup paperSize="9" scale="60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5"/>
  <sheetViews>
    <sheetView showGridLines="0" view="pageBreakPreview" topLeftCell="A451" zoomScaleNormal="120" zoomScaleSheetLayoutView="100" workbookViewId="0">
      <selection activeCell="F468" sqref="F468"/>
    </sheetView>
  </sheetViews>
  <sheetFormatPr defaultRowHeight="12" x14ac:dyDescent="0.2"/>
  <cols>
    <col min="1" max="1" width="56.5" style="8" bestFit="1" customWidth="1"/>
    <col min="2" max="2" width="30.83203125" style="20" customWidth="1"/>
    <col min="3" max="4" width="25.83203125" style="20" customWidth="1"/>
    <col min="5" max="5" width="9.33203125" style="37"/>
    <col min="6" max="6" width="33.1640625" style="8" customWidth="1"/>
    <col min="7" max="16384" width="9.33203125" style="8"/>
  </cols>
  <sheetData>
    <row r="1" spans="1:7" x14ac:dyDescent="0.2">
      <c r="A1" s="359" t="s">
        <v>517</v>
      </c>
      <c r="B1" s="359"/>
      <c r="C1" s="359"/>
      <c r="D1" s="359"/>
    </row>
    <row r="2" spans="1:7" x14ac:dyDescent="0.2">
      <c r="A2" s="359" t="s">
        <v>534</v>
      </c>
      <c r="B2" s="359"/>
      <c r="C2" s="359"/>
      <c r="D2" s="359"/>
    </row>
    <row r="3" spans="1:7" x14ac:dyDescent="0.2">
      <c r="A3" s="20"/>
      <c r="D3" s="38"/>
    </row>
    <row r="4" spans="1:7" ht="24" x14ac:dyDescent="0.2">
      <c r="A4" s="11" t="s">
        <v>125</v>
      </c>
      <c r="B4" s="11" t="s">
        <v>129</v>
      </c>
      <c r="C4" s="11" t="s">
        <v>124</v>
      </c>
      <c r="D4" s="12" t="s">
        <v>146</v>
      </c>
    </row>
    <row r="5" spans="1:7" x14ac:dyDescent="0.2">
      <c r="A5" s="9"/>
      <c r="B5" s="9"/>
      <c r="C5" s="9"/>
      <c r="D5" s="39"/>
    </row>
    <row r="6" spans="1:7" x14ac:dyDescent="0.2">
      <c r="A6" s="13" t="s">
        <v>311</v>
      </c>
      <c r="B6" s="408" t="s">
        <v>133</v>
      </c>
      <c r="C6" s="40">
        <v>14.301299999999999</v>
      </c>
      <c r="D6" s="402">
        <f>SUM(C6:C12)</f>
        <v>2024.4279000000001</v>
      </c>
      <c r="F6" s="17"/>
      <c r="G6" s="41"/>
    </row>
    <row r="7" spans="1:7" x14ac:dyDescent="0.2">
      <c r="A7" s="13" t="s">
        <v>312</v>
      </c>
      <c r="B7" s="409"/>
      <c r="C7" s="40">
        <v>183.34520000000001</v>
      </c>
      <c r="D7" s="403"/>
      <c r="F7" s="17"/>
      <c r="G7" s="41"/>
    </row>
    <row r="8" spans="1:7" x14ac:dyDescent="0.2">
      <c r="A8" s="13" t="s">
        <v>313</v>
      </c>
      <c r="B8" s="409"/>
      <c r="C8" s="40">
        <f>ROUND(2*E8,4)</f>
        <v>411.24639999999999</v>
      </c>
      <c r="D8" s="403"/>
      <c r="E8" s="37">
        <v>205.6232</v>
      </c>
      <c r="F8" s="17"/>
      <c r="G8" s="41"/>
    </row>
    <row r="9" spans="1:7" x14ac:dyDescent="0.2">
      <c r="A9" s="13" t="s">
        <v>314</v>
      </c>
      <c r="B9" s="409"/>
      <c r="C9" s="40">
        <f>ROUND(2*E9,4)</f>
        <v>636.96659999999997</v>
      </c>
      <c r="D9" s="403"/>
      <c r="E9" s="37">
        <v>318.48329999999999</v>
      </c>
      <c r="F9" s="17"/>
      <c r="G9" s="41"/>
    </row>
    <row r="10" spans="1:7" x14ac:dyDescent="0.2">
      <c r="A10" s="13" t="s">
        <v>315</v>
      </c>
      <c r="B10" s="409"/>
      <c r="C10" s="40">
        <f>ROUND(2*E10,4)</f>
        <v>285.94319999999999</v>
      </c>
      <c r="D10" s="403"/>
      <c r="E10" s="37">
        <v>142.9716</v>
      </c>
      <c r="F10" s="17"/>
      <c r="G10" s="41"/>
    </row>
    <row r="11" spans="1:7" x14ac:dyDescent="0.2">
      <c r="A11" s="13" t="s">
        <v>316</v>
      </c>
      <c r="B11" s="409"/>
      <c r="C11" s="40">
        <f>ROUND(2*E11,4)</f>
        <v>284.23880000000003</v>
      </c>
      <c r="D11" s="403"/>
      <c r="E11" s="37">
        <v>142.11940000000001</v>
      </c>
      <c r="F11" s="17"/>
      <c r="G11" s="41"/>
    </row>
    <row r="12" spans="1:7" x14ac:dyDescent="0.2">
      <c r="A12" s="13" t="s">
        <v>317</v>
      </c>
      <c r="B12" s="411"/>
      <c r="C12" s="40">
        <f>ROUND(2*E12,4)</f>
        <v>208.38640000000001</v>
      </c>
      <c r="D12" s="404"/>
      <c r="E12" s="37">
        <v>104.1932</v>
      </c>
      <c r="F12" s="17"/>
      <c r="G12" s="41"/>
    </row>
    <row r="13" spans="1:7" x14ac:dyDescent="0.2">
      <c r="A13" s="10"/>
      <c r="B13" s="39"/>
      <c r="C13" s="42"/>
      <c r="D13" s="42"/>
      <c r="F13" s="17"/>
      <c r="G13" s="41"/>
    </row>
    <row r="14" spans="1:7" x14ac:dyDescent="0.2">
      <c r="A14" s="13" t="s">
        <v>322</v>
      </c>
      <c r="B14" s="408" t="s">
        <v>133</v>
      </c>
      <c r="C14" s="40">
        <f>ROUND(2*E14,4)</f>
        <v>343.72699999999998</v>
      </c>
      <c r="D14" s="402">
        <f>SUM(C14:C15)</f>
        <v>638.8309999999999</v>
      </c>
      <c r="E14" s="37">
        <v>171.86349999999999</v>
      </c>
      <c r="F14" s="17"/>
      <c r="G14" s="41"/>
    </row>
    <row r="15" spans="1:7" x14ac:dyDescent="0.2">
      <c r="A15" s="13" t="s">
        <v>323</v>
      </c>
      <c r="B15" s="411"/>
      <c r="C15" s="40">
        <f>ROUND(2*E15,4)</f>
        <v>295.10399999999998</v>
      </c>
      <c r="D15" s="404"/>
      <c r="E15" s="37">
        <v>147.55199999999999</v>
      </c>
      <c r="F15" s="17"/>
      <c r="G15" s="41"/>
    </row>
    <row r="16" spans="1:7" x14ac:dyDescent="0.2">
      <c r="A16" s="10"/>
      <c r="B16" s="43"/>
      <c r="C16" s="42"/>
      <c r="D16" s="44"/>
      <c r="F16" s="17"/>
      <c r="G16" s="41"/>
    </row>
    <row r="17" spans="1:7" x14ac:dyDescent="0.2">
      <c r="A17" s="13" t="s">
        <v>418</v>
      </c>
      <c r="B17" s="408" t="s">
        <v>421</v>
      </c>
      <c r="C17" s="40">
        <f>ROUND(2*E17,4)</f>
        <v>237.62540000000001</v>
      </c>
      <c r="D17" s="402">
        <f>SUM(C17:C19)</f>
        <v>755.99059999999997</v>
      </c>
      <c r="E17" s="37">
        <v>118.81270000000001</v>
      </c>
      <c r="F17" s="17"/>
      <c r="G17" s="41"/>
    </row>
    <row r="18" spans="1:7" x14ac:dyDescent="0.2">
      <c r="A18" s="13" t="s">
        <v>419</v>
      </c>
      <c r="B18" s="409"/>
      <c r="C18" s="40">
        <f>ROUND(2*E18,4)</f>
        <v>276.22539999999998</v>
      </c>
      <c r="D18" s="403"/>
      <c r="E18" s="37">
        <v>138.11269999999999</v>
      </c>
      <c r="F18" s="17"/>
      <c r="G18" s="41"/>
    </row>
    <row r="19" spans="1:7" x14ac:dyDescent="0.2">
      <c r="A19" s="13" t="s">
        <v>420</v>
      </c>
      <c r="B19" s="411"/>
      <c r="C19" s="40">
        <f>ROUND(2*E19,4)</f>
        <v>242.13980000000001</v>
      </c>
      <c r="D19" s="404"/>
      <c r="E19" s="37">
        <v>121.0699</v>
      </c>
      <c r="F19" s="17"/>
      <c r="G19" s="41"/>
    </row>
    <row r="20" spans="1:7" x14ac:dyDescent="0.2">
      <c r="A20" s="10"/>
      <c r="B20" s="39"/>
      <c r="C20" s="42"/>
      <c r="D20" s="42"/>
      <c r="F20" s="17"/>
      <c r="G20" s="41"/>
    </row>
    <row r="21" spans="1:7" x14ac:dyDescent="0.2">
      <c r="A21" s="13" t="s">
        <v>432</v>
      </c>
      <c r="B21" s="408" t="s">
        <v>421</v>
      </c>
      <c r="C21" s="40">
        <v>55.031500000000001</v>
      </c>
      <c r="D21" s="402">
        <f>SUM(C21:C22)</f>
        <v>371.0129</v>
      </c>
      <c r="F21" s="17"/>
      <c r="G21" s="41"/>
    </row>
    <row r="22" spans="1:7" x14ac:dyDescent="0.2">
      <c r="A22" s="13" t="s">
        <v>433</v>
      </c>
      <c r="B22" s="411"/>
      <c r="C22" s="40">
        <v>315.98140000000001</v>
      </c>
      <c r="D22" s="404"/>
      <c r="F22" s="17"/>
      <c r="G22" s="41"/>
    </row>
    <row r="23" spans="1:7" x14ac:dyDescent="0.2">
      <c r="A23" s="10"/>
      <c r="B23" s="39"/>
      <c r="C23" s="42"/>
      <c r="D23" s="42"/>
      <c r="F23" s="17"/>
      <c r="G23" s="41"/>
    </row>
    <row r="24" spans="1:7" x14ac:dyDescent="0.2">
      <c r="A24" s="13" t="s">
        <v>256</v>
      </c>
      <c r="B24" s="408" t="s">
        <v>133</v>
      </c>
      <c r="C24" s="40">
        <f>ROUND(2*E24,4)</f>
        <v>492.0788</v>
      </c>
      <c r="D24" s="402">
        <f>SUM(C24:C35)</f>
        <v>2977.7249999999999</v>
      </c>
      <c r="E24" s="37">
        <v>246.0394</v>
      </c>
      <c r="F24" s="17"/>
      <c r="G24" s="41"/>
    </row>
    <row r="25" spans="1:7" x14ac:dyDescent="0.2">
      <c r="A25" s="13" t="s">
        <v>257</v>
      </c>
      <c r="B25" s="409"/>
      <c r="C25" s="40">
        <f t="shared" ref="C25:C32" si="0">ROUND(2*E25,4)</f>
        <v>287.23160000000001</v>
      </c>
      <c r="D25" s="403"/>
      <c r="E25" s="37">
        <v>143.61580000000001</v>
      </c>
      <c r="F25" s="17"/>
      <c r="G25" s="41"/>
    </row>
    <row r="26" spans="1:7" x14ac:dyDescent="0.2">
      <c r="A26" s="13" t="s">
        <v>258</v>
      </c>
      <c r="B26" s="409"/>
      <c r="C26" s="40">
        <f t="shared" si="0"/>
        <v>327.27879999999999</v>
      </c>
      <c r="D26" s="403"/>
      <c r="E26" s="37">
        <v>163.63939999999999</v>
      </c>
      <c r="F26" s="17"/>
      <c r="G26" s="41"/>
    </row>
    <row r="27" spans="1:7" x14ac:dyDescent="0.2">
      <c r="A27" s="13" t="s">
        <v>259</v>
      </c>
      <c r="B27" s="409"/>
      <c r="C27" s="40">
        <f t="shared" si="0"/>
        <v>277.92720000000003</v>
      </c>
      <c r="D27" s="403"/>
      <c r="E27" s="37">
        <v>138.96360000000001</v>
      </c>
      <c r="F27" s="17"/>
      <c r="G27" s="41"/>
    </row>
    <row r="28" spans="1:7" x14ac:dyDescent="0.2">
      <c r="A28" s="13" t="s">
        <v>260</v>
      </c>
      <c r="B28" s="409"/>
      <c r="C28" s="40">
        <f t="shared" si="0"/>
        <v>287.79000000000002</v>
      </c>
      <c r="D28" s="403"/>
      <c r="E28" s="37">
        <v>143.89500000000001</v>
      </c>
      <c r="F28" s="17"/>
      <c r="G28" s="41"/>
    </row>
    <row r="29" spans="1:7" x14ac:dyDescent="0.2">
      <c r="A29" s="13" t="s">
        <v>261</v>
      </c>
      <c r="B29" s="409"/>
      <c r="C29" s="40">
        <f t="shared" si="0"/>
        <v>283.36919999999998</v>
      </c>
      <c r="D29" s="403"/>
      <c r="E29" s="37">
        <v>141.68459999999999</v>
      </c>
      <c r="F29" s="17"/>
      <c r="G29" s="41"/>
    </row>
    <row r="30" spans="1:7" x14ac:dyDescent="0.2">
      <c r="A30" s="13" t="s">
        <v>262</v>
      </c>
      <c r="B30" s="409"/>
      <c r="C30" s="40">
        <f t="shared" si="0"/>
        <v>218.62739999999999</v>
      </c>
      <c r="D30" s="403"/>
      <c r="E30" s="37">
        <v>109.3137</v>
      </c>
      <c r="F30" s="17"/>
      <c r="G30" s="41"/>
    </row>
    <row r="31" spans="1:7" x14ac:dyDescent="0.2">
      <c r="A31" s="13" t="s">
        <v>263</v>
      </c>
      <c r="B31" s="409"/>
      <c r="C31" s="40">
        <f t="shared" si="0"/>
        <v>208.084</v>
      </c>
      <c r="D31" s="403"/>
      <c r="E31" s="37">
        <v>104.042</v>
      </c>
      <c r="F31" s="17"/>
      <c r="G31" s="41"/>
    </row>
    <row r="32" spans="1:7" x14ac:dyDescent="0.2">
      <c r="A32" s="13" t="s">
        <v>264</v>
      </c>
      <c r="B32" s="409"/>
      <c r="C32" s="40">
        <f t="shared" si="0"/>
        <v>212.3526</v>
      </c>
      <c r="D32" s="403"/>
      <c r="E32" s="37">
        <v>106.1763</v>
      </c>
      <c r="F32" s="17"/>
      <c r="G32" s="41"/>
    </row>
    <row r="33" spans="1:7" x14ac:dyDescent="0.2">
      <c r="A33" s="13" t="s">
        <v>265</v>
      </c>
      <c r="B33" s="409"/>
      <c r="C33" s="40">
        <v>117.1223</v>
      </c>
      <c r="D33" s="403"/>
      <c r="F33" s="17"/>
      <c r="G33" s="41"/>
    </row>
    <row r="34" spans="1:7" x14ac:dyDescent="0.2">
      <c r="A34" s="13" t="s">
        <v>266</v>
      </c>
      <c r="B34" s="409"/>
      <c r="C34" s="40">
        <v>137.92789999999999</v>
      </c>
      <c r="D34" s="403"/>
      <c r="F34" s="17"/>
      <c r="G34" s="41"/>
    </row>
    <row r="35" spans="1:7" x14ac:dyDescent="0.2">
      <c r="A35" s="13" t="s">
        <v>267</v>
      </c>
      <c r="B35" s="411"/>
      <c r="C35" s="40">
        <v>127.93519999999999</v>
      </c>
      <c r="D35" s="404"/>
      <c r="F35" s="17"/>
      <c r="G35" s="41"/>
    </row>
    <row r="36" spans="1:7" x14ac:dyDescent="0.2">
      <c r="A36" s="10"/>
      <c r="B36" s="39"/>
      <c r="C36" s="42"/>
      <c r="D36" s="42"/>
      <c r="F36" s="17"/>
      <c r="G36" s="41"/>
    </row>
    <row r="37" spans="1:7" x14ac:dyDescent="0.2">
      <c r="A37" s="13" t="s">
        <v>291</v>
      </c>
      <c r="B37" s="408" t="s">
        <v>482</v>
      </c>
      <c r="C37" s="40">
        <f>ROUND(2*E37,4)</f>
        <v>1352.2852</v>
      </c>
      <c r="D37" s="402">
        <f>SUM(C37:C48)</f>
        <v>5459.6722999999993</v>
      </c>
      <c r="E37" s="37">
        <v>676.14260000000002</v>
      </c>
      <c r="F37" s="17"/>
      <c r="G37" s="41"/>
    </row>
    <row r="38" spans="1:7" x14ac:dyDescent="0.2">
      <c r="A38" s="13" t="s">
        <v>292</v>
      </c>
      <c r="B38" s="409"/>
      <c r="C38" s="40">
        <f t="shared" ref="C38:C56" si="1">ROUND(2*E38,4)</f>
        <v>287.40559999999999</v>
      </c>
      <c r="D38" s="403"/>
      <c r="E38" s="37">
        <v>143.7028</v>
      </c>
      <c r="F38" s="17"/>
      <c r="G38" s="41"/>
    </row>
    <row r="39" spans="1:7" x14ac:dyDescent="0.2">
      <c r="A39" s="13" t="s">
        <v>293</v>
      </c>
      <c r="B39" s="409"/>
      <c r="C39" s="40">
        <f t="shared" si="1"/>
        <v>632.12159999999994</v>
      </c>
      <c r="D39" s="403"/>
      <c r="E39" s="37">
        <v>316.06079999999997</v>
      </c>
      <c r="F39" s="17"/>
      <c r="G39" s="41"/>
    </row>
    <row r="40" spans="1:7" x14ac:dyDescent="0.2">
      <c r="A40" s="13" t="s">
        <v>294</v>
      </c>
      <c r="B40" s="409"/>
      <c r="C40" s="40">
        <f t="shared" si="1"/>
        <v>286.55119999999999</v>
      </c>
      <c r="D40" s="403"/>
      <c r="E40" s="37">
        <v>143.2756</v>
      </c>
      <c r="F40" s="17"/>
      <c r="G40" s="41"/>
    </row>
    <row r="41" spans="1:7" x14ac:dyDescent="0.2">
      <c r="A41" s="13" t="s">
        <v>295</v>
      </c>
      <c r="B41" s="409"/>
      <c r="C41" s="40">
        <f t="shared" si="1"/>
        <v>283.73559999999998</v>
      </c>
      <c r="D41" s="403"/>
      <c r="E41" s="37">
        <v>141.86779999999999</v>
      </c>
      <c r="F41" s="17"/>
      <c r="G41" s="41"/>
    </row>
    <row r="42" spans="1:7" x14ac:dyDescent="0.2">
      <c r="A42" s="13" t="s">
        <v>296</v>
      </c>
      <c r="B42" s="409"/>
      <c r="C42" s="40">
        <f t="shared" si="1"/>
        <v>213.1746</v>
      </c>
      <c r="D42" s="403"/>
      <c r="E42" s="37">
        <v>106.5873</v>
      </c>
      <c r="F42" s="17"/>
      <c r="G42" s="41"/>
    </row>
    <row r="43" spans="1:7" x14ac:dyDescent="0.2">
      <c r="A43" s="13" t="s">
        <v>297</v>
      </c>
      <c r="B43" s="409"/>
      <c r="C43" s="40">
        <f t="shared" si="1"/>
        <v>215.2724</v>
      </c>
      <c r="D43" s="403"/>
      <c r="E43" s="37">
        <v>107.6362</v>
      </c>
      <c r="F43" s="17"/>
      <c r="G43" s="41"/>
    </row>
    <row r="44" spans="1:7" x14ac:dyDescent="0.2">
      <c r="A44" s="13" t="s">
        <v>298</v>
      </c>
      <c r="B44" s="409"/>
      <c r="C44" s="40">
        <f t="shared" si="1"/>
        <v>209.75360000000001</v>
      </c>
      <c r="D44" s="403"/>
      <c r="E44" s="37">
        <v>104.8768</v>
      </c>
      <c r="F44" s="17"/>
      <c r="G44" s="41"/>
    </row>
    <row r="45" spans="1:7" x14ac:dyDescent="0.2">
      <c r="A45" s="13" t="s">
        <v>299</v>
      </c>
      <c r="B45" s="409"/>
      <c r="C45" s="40">
        <f t="shared" si="1"/>
        <v>235.02619999999999</v>
      </c>
      <c r="D45" s="403"/>
      <c r="E45" s="37">
        <v>117.51309999999999</v>
      </c>
      <c r="F45" s="17"/>
      <c r="G45" s="41"/>
    </row>
    <row r="46" spans="1:7" x14ac:dyDescent="0.2">
      <c r="A46" s="13" t="s">
        <v>300</v>
      </c>
      <c r="B46" s="409"/>
      <c r="C46" s="40">
        <f t="shared" si="1"/>
        <v>274.86759999999998</v>
      </c>
      <c r="D46" s="403"/>
      <c r="E46" s="37">
        <v>137.43379999999999</v>
      </c>
      <c r="F46" s="17"/>
      <c r="G46" s="41"/>
    </row>
    <row r="47" spans="1:7" x14ac:dyDescent="0.2">
      <c r="A47" s="13" t="s">
        <v>301</v>
      </c>
      <c r="B47" s="409"/>
      <c r="C47" s="40">
        <f t="shared" si="1"/>
        <v>1098.0106000000001</v>
      </c>
      <c r="D47" s="403"/>
      <c r="E47" s="37">
        <v>549.00530000000003</v>
      </c>
      <c r="F47" s="17"/>
      <c r="G47" s="41"/>
    </row>
    <row r="48" spans="1:7" x14ac:dyDescent="0.2">
      <c r="A48" s="13" t="s">
        <v>481</v>
      </c>
      <c r="B48" s="411"/>
      <c r="C48" s="40">
        <v>371.46809999999999</v>
      </c>
      <c r="D48" s="404"/>
      <c r="F48" s="17"/>
      <c r="G48" s="41"/>
    </row>
    <row r="49" spans="1:7" x14ac:dyDescent="0.2">
      <c r="A49" s="10"/>
      <c r="B49" s="39"/>
      <c r="C49" s="42"/>
      <c r="D49" s="42"/>
      <c r="F49" s="17"/>
      <c r="G49" s="41"/>
    </row>
    <row r="50" spans="1:7" x14ac:dyDescent="0.2">
      <c r="A50" s="13" t="s">
        <v>330</v>
      </c>
      <c r="B50" s="408" t="s">
        <v>454</v>
      </c>
      <c r="C50" s="40">
        <f t="shared" si="1"/>
        <v>105.7376</v>
      </c>
      <c r="D50" s="402">
        <f>SUM(C50:C57)</f>
        <v>1484.9553000000001</v>
      </c>
      <c r="E50" s="37">
        <v>52.8688</v>
      </c>
      <c r="F50" s="17"/>
      <c r="G50" s="41"/>
    </row>
    <row r="51" spans="1:7" x14ac:dyDescent="0.2">
      <c r="A51" s="13" t="s">
        <v>331</v>
      </c>
      <c r="B51" s="409"/>
      <c r="C51" s="40">
        <f t="shared" si="1"/>
        <v>122.935</v>
      </c>
      <c r="D51" s="403"/>
      <c r="E51" s="37">
        <v>61.467500000000001</v>
      </c>
      <c r="F51" s="17"/>
      <c r="G51" s="41"/>
    </row>
    <row r="52" spans="1:7" x14ac:dyDescent="0.2">
      <c r="A52" s="13" t="s">
        <v>332</v>
      </c>
      <c r="B52" s="409"/>
      <c r="C52" s="40">
        <f t="shared" si="1"/>
        <v>107.304</v>
      </c>
      <c r="D52" s="403"/>
      <c r="E52" s="37">
        <v>53.652000000000001</v>
      </c>
      <c r="F52" s="17"/>
      <c r="G52" s="41"/>
    </row>
    <row r="53" spans="1:7" x14ac:dyDescent="0.2">
      <c r="A53" s="13" t="s">
        <v>333</v>
      </c>
      <c r="B53" s="409"/>
      <c r="C53" s="40">
        <f t="shared" si="1"/>
        <v>343.4144</v>
      </c>
      <c r="D53" s="403"/>
      <c r="E53" s="37">
        <v>171.7072</v>
      </c>
      <c r="F53" s="17"/>
      <c r="G53" s="41"/>
    </row>
    <row r="54" spans="1:7" x14ac:dyDescent="0.2">
      <c r="A54" s="13" t="s">
        <v>334</v>
      </c>
      <c r="B54" s="409"/>
      <c r="C54" s="40">
        <f t="shared" si="1"/>
        <v>305.09100000000001</v>
      </c>
      <c r="D54" s="403"/>
      <c r="E54" s="37">
        <v>152.5455</v>
      </c>
      <c r="F54" s="17"/>
      <c r="G54" s="41"/>
    </row>
    <row r="55" spans="1:7" x14ac:dyDescent="0.2">
      <c r="A55" s="13" t="s">
        <v>335</v>
      </c>
      <c r="B55" s="409"/>
      <c r="C55" s="40">
        <f t="shared" si="1"/>
        <v>282.75360000000001</v>
      </c>
      <c r="D55" s="403"/>
      <c r="E55" s="37">
        <v>141.3768</v>
      </c>
      <c r="F55" s="17"/>
      <c r="G55" s="41"/>
    </row>
    <row r="56" spans="1:7" x14ac:dyDescent="0.2">
      <c r="A56" s="13" t="s">
        <v>336</v>
      </c>
      <c r="B56" s="409"/>
      <c r="C56" s="40">
        <f t="shared" si="1"/>
        <v>0</v>
      </c>
      <c r="D56" s="403"/>
      <c r="F56" s="17"/>
      <c r="G56" s="41"/>
    </row>
    <row r="57" spans="1:7" x14ac:dyDescent="0.2">
      <c r="A57" s="13" t="s">
        <v>453</v>
      </c>
      <c r="B57" s="411"/>
      <c r="C57" s="40">
        <v>217.71969999999999</v>
      </c>
      <c r="D57" s="404"/>
      <c r="E57" s="37">
        <v>177.99119999999999</v>
      </c>
      <c r="F57" s="17"/>
      <c r="G57" s="41"/>
    </row>
    <row r="58" spans="1:7" x14ac:dyDescent="0.2">
      <c r="A58" s="10"/>
      <c r="B58" s="39"/>
      <c r="C58" s="42"/>
      <c r="D58" s="42"/>
      <c r="F58" s="17"/>
      <c r="G58" s="41"/>
    </row>
    <row r="59" spans="1:7" ht="24" x14ac:dyDescent="0.2">
      <c r="A59" s="13" t="s">
        <v>465</v>
      </c>
      <c r="B59" s="12" t="s">
        <v>460</v>
      </c>
      <c r="C59" s="40">
        <f>ROUND(2*E59,4)</f>
        <v>383.30560000000003</v>
      </c>
      <c r="D59" s="40">
        <f>SUM(C59)</f>
        <v>383.30560000000003</v>
      </c>
      <c r="E59" s="37">
        <v>191.65280000000001</v>
      </c>
      <c r="F59" s="17"/>
      <c r="G59" s="41"/>
    </row>
    <row r="60" spans="1:7" x14ac:dyDescent="0.2">
      <c r="A60" s="10"/>
      <c r="B60" s="39"/>
      <c r="C60" s="42"/>
      <c r="D60" s="45"/>
      <c r="F60" s="17"/>
      <c r="G60" s="41"/>
    </row>
    <row r="61" spans="1:7" x14ac:dyDescent="0.2">
      <c r="A61" s="13" t="s">
        <v>165</v>
      </c>
      <c r="B61" s="12" t="s">
        <v>133</v>
      </c>
      <c r="C61" s="40">
        <v>229.48830000000001</v>
      </c>
      <c r="D61" s="402">
        <f>SUM(C61:C68)</f>
        <v>634.30389999999989</v>
      </c>
      <c r="F61" s="17"/>
      <c r="G61" s="41"/>
    </row>
    <row r="62" spans="1:7" x14ac:dyDescent="0.2">
      <c r="A62" s="13" t="s">
        <v>166</v>
      </c>
      <c r="B62" s="12" t="s">
        <v>133</v>
      </c>
      <c r="C62" s="40">
        <v>55.750100000000003</v>
      </c>
      <c r="D62" s="403"/>
      <c r="F62" s="17"/>
      <c r="G62" s="41"/>
    </row>
    <row r="63" spans="1:7" x14ac:dyDescent="0.2">
      <c r="A63" s="13" t="s">
        <v>167</v>
      </c>
      <c r="B63" s="12" t="s">
        <v>133</v>
      </c>
      <c r="C63" s="40">
        <v>57.293100000000003</v>
      </c>
      <c r="D63" s="403"/>
      <c r="F63" s="17"/>
      <c r="G63" s="41"/>
    </row>
    <row r="64" spans="1:7" x14ac:dyDescent="0.2">
      <c r="A64" s="13" t="s">
        <v>168</v>
      </c>
      <c r="B64" s="12" t="s">
        <v>133</v>
      </c>
      <c r="C64" s="40">
        <v>51.192999999999998</v>
      </c>
      <c r="D64" s="403"/>
      <c r="F64" s="17"/>
      <c r="G64" s="41"/>
    </row>
    <row r="65" spans="1:7" x14ac:dyDescent="0.2">
      <c r="A65" s="13" t="s">
        <v>169</v>
      </c>
      <c r="B65" s="12" t="s">
        <v>133</v>
      </c>
      <c r="C65" s="40">
        <v>55.493299999999998</v>
      </c>
      <c r="D65" s="403"/>
      <c r="F65" s="17"/>
      <c r="G65" s="41"/>
    </row>
    <row r="66" spans="1:7" x14ac:dyDescent="0.2">
      <c r="A66" s="13" t="s">
        <v>170</v>
      </c>
      <c r="B66" s="12" t="s">
        <v>133</v>
      </c>
      <c r="C66" s="40">
        <v>60.240900000000003</v>
      </c>
      <c r="D66" s="403"/>
      <c r="F66" s="17"/>
      <c r="G66" s="41"/>
    </row>
    <row r="67" spans="1:7" x14ac:dyDescent="0.2">
      <c r="A67" s="13" t="s">
        <v>171</v>
      </c>
      <c r="B67" s="12" t="s">
        <v>133</v>
      </c>
      <c r="C67" s="40">
        <v>61.826999999999998</v>
      </c>
      <c r="D67" s="403"/>
      <c r="F67" s="17"/>
      <c r="G67" s="41"/>
    </row>
    <row r="68" spans="1:7" x14ac:dyDescent="0.2">
      <c r="A68" s="13" t="s">
        <v>172</v>
      </c>
      <c r="B68" s="12" t="s">
        <v>133</v>
      </c>
      <c r="C68" s="40">
        <v>63.0182</v>
      </c>
      <c r="D68" s="404"/>
      <c r="F68" s="17"/>
      <c r="G68" s="41"/>
    </row>
    <row r="69" spans="1:7" x14ac:dyDescent="0.2">
      <c r="A69" s="10"/>
      <c r="B69" s="39"/>
      <c r="C69" s="42"/>
      <c r="D69" s="44"/>
      <c r="F69" s="17"/>
      <c r="G69" s="41"/>
    </row>
    <row r="70" spans="1:7" x14ac:dyDescent="0.2">
      <c r="A70" s="13" t="s">
        <v>493</v>
      </c>
      <c r="B70" s="408" t="s">
        <v>492</v>
      </c>
      <c r="C70" s="40">
        <f>ROUND(2*E70,4)</f>
        <v>493.29079999999999</v>
      </c>
      <c r="D70" s="402">
        <f>SUM(C70:C72)</f>
        <v>1354.2282</v>
      </c>
      <c r="E70" s="37">
        <v>246.6454</v>
      </c>
      <c r="F70" s="17"/>
      <c r="G70" s="41"/>
    </row>
    <row r="71" spans="1:7" x14ac:dyDescent="0.2">
      <c r="A71" s="13" t="s">
        <v>494</v>
      </c>
      <c r="B71" s="409"/>
      <c r="C71" s="40">
        <f>ROUND(2*E71,4)</f>
        <v>425.95659999999998</v>
      </c>
      <c r="D71" s="403"/>
      <c r="E71" s="37">
        <v>212.97829999999999</v>
      </c>
      <c r="F71" s="17"/>
      <c r="G71" s="41"/>
    </row>
    <row r="72" spans="1:7" x14ac:dyDescent="0.2">
      <c r="A72" s="13" t="s">
        <v>495</v>
      </c>
      <c r="B72" s="411"/>
      <c r="C72" s="40">
        <f>ROUND(2*E72,4)</f>
        <v>434.98079999999999</v>
      </c>
      <c r="D72" s="404"/>
      <c r="E72" s="37">
        <v>217.49039999999999</v>
      </c>
      <c r="F72" s="17"/>
      <c r="G72" s="41"/>
    </row>
    <row r="73" spans="1:7" x14ac:dyDescent="0.2">
      <c r="A73" s="10"/>
      <c r="B73" s="39"/>
      <c r="C73" s="42"/>
      <c r="D73" s="42"/>
      <c r="F73" s="17"/>
      <c r="G73" s="41"/>
    </row>
    <row r="74" spans="1:7" ht="24" x14ac:dyDescent="0.2">
      <c r="A74" s="13" t="s">
        <v>448</v>
      </c>
      <c r="B74" s="12" t="s">
        <v>421</v>
      </c>
      <c r="C74" s="40">
        <v>115.9315</v>
      </c>
      <c r="D74" s="40">
        <f>SUM(C74)</f>
        <v>115.9315</v>
      </c>
      <c r="F74" s="17"/>
      <c r="G74" s="41"/>
    </row>
    <row r="75" spans="1:7" x14ac:dyDescent="0.2">
      <c r="A75" s="10"/>
      <c r="B75" s="39"/>
      <c r="C75" s="42"/>
      <c r="D75" s="42"/>
      <c r="F75" s="17"/>
      <c r="G75" s="41"/>
    </row>
    <row r="76" spans="1:7" ht="24" x14ac:dyDescent="0.2">
      <c r="A76" s="13" t="s">
        <v>126</v>
      </c>
      <c r="B76" s="12" t="s">
        <v>450</v>
      </c>
      <c r="C76" s="40">
        <v>151.63419999999999</v>
      </c>
      <c r="D76" s="40">
        <f>SUM(C76)</f>
        <v>151.63419999999999</v>
      </c>
      <c r="F76" s="17"/>
      <c r="G76" s="41"/>
    </row>
    <row r="77" spans="1:7" x14ac:dyDescent="0.2">
      <c r="A77" s="10"/>
      <c r="B77" s="39"/>
      <c r="C77" s="42"/>
      <c r="D77" s="42"/>
      <c r="F77" s="17"/>
      <c r="G77" s="41"/>
    </row>
    <row r="78" spans="1:7" x14ac:dyDescent="0.2">
      <c r="A78" s="13" t="s">
        <v>126</v>
      </c>
      <c r="B78" s="12" t="s">
        <v>134</v>
      </c>
      <c r="C78" s="40">
        <v>216.2073</v>
      </c>
      <c r="D78" s="40">
        <f>SUM(C78)</f>
        <v>216.2073</v>
      </c>
      <c r="F78" s="17"/>
      <c r="G78" s="41"/>
    </row>
    <row r="79" spans="1:7" x14ac:dyDescent="0.2">
      <c r="A79" s="10"/>
      <c r="B79" s="39"/>
      <c r="C79" s="42"/>
      <c r="D79" s="42"/>
      <c r="F79" s="17"/>
      <c r="G79" s="41"/>
    </row>
    <row r="80" spans="1:7" x14ac:dyDescent="0.2">
      <c r="A80" s="13" t="s">
        <v>467</v>
      </c>
      <c r="B80" s="408" t="s">
        <v>460</v>
      </c>
      <c r="C80" s="40">
        <v>82.214200000000005</v>
      </c>
      <c r="D80" s="402">
        <f>SUM(C80:C82)</f>
        <v>376.76249999999999</v>
      </c>
      <c r="F80" s="17"/>
      <c r="G80" s="41"/>
    </row>
    <row r="81" spans="1:7" x14ac:dyDescent="0.2">
      <c r="A81" s="13" t="s">
        <v>468</v>
      </c>
      <c r="B81" s="409"/>
      <c r="C81" s="40">
        <v>108.2514</v>
      </c>
      <c r="D81" s="403"/>
      <c r="F81" s="17"/>
      <c r="G81" s="41"/>
    </row>
    <row r="82" spans="1:7" x14ac:dyDescent="0.2">
      <c r="A82" s="13" t="s">
        <v>469</v>
      </c>
      <c r="B82" s="411"/>
      <c r="C82" s="40">
        <v>186.29689999999999</v>
      </c>
      <c r="D82" s="404"/>
      <c r="F82" s="17"/>
      <c r="G82" s="41"/>
    </row>
    <row r="83" spans="1:7" x14ac:dyDescent="0.2">
      <c r="A83" s="10"/>
      <c r="B83" s="39"/>
      <c r="C83" s="42"/>
      <c r="D83" s="42"/>
      <c r="F83" s="17"/>
      <c r="G83" s="41"/>
    </row>
    <row r="84" spans="1:7" ht="24" x14ac:dyDescent="0.2">
      <c r="A84" s="13" t="s">
        <v>449</v>
      </c>
      <c r="B84" s="12" t="s">
        <v>450</v>
      </c>
      <c r="C84" s="40">
        <v>131.80439999999999</v>
      </c>
      <c r="D84" s="40">
        <f>SUM(C84)</f>
        <v>131.80439999999999</v>
      </c>
      <c r="F84" s="17"/>
      <c r="G84" s="41"/>
    </row>
    <row r="85" spans="1:7" x14ac:dyDescent="0.2">
      <c r="A85" s="10"/>
      <c r="B85" s="46"/>
      <c r="C85" s="42"/>
      <c r="D85" s="45"/>
      <c r="F85" s="17"/>
      <c r="G85" s="41"/>
    </row>
    <row r="86" spans="1:7" x14ac:dyDescent="0.2">
      <c r="A86" s="13" t="s">
        <v>284</v>
      </c>
      <c r="B86" s="408" t="s">
        <v>134</v>
      </c>
      <c r="C86" s="40">
        <v>103.545</v>
      </c>
      <c r="D86" s="402">
        <f>SUM(C86:C87)</f>
        <v>159.06280000000001</v>
      </c>
      <c r="F86" s="17"/>
      <c r="G86" s="41"/>
    </row>
    <row r="87" spans="1:7" x14ac:dyDescent="0.2">
      <c r="A87" s="13" t="s">
        <v>285</v>
      </c>
      <c r="B87" s="411"/>
      <c r="C87" s="40">
        <v>55.517800000000001</v>
      </c>
      <c r="D87" s="404"/>
      <c r="F87" s="17"/>
      <c r="G87" s="41"/>
    </row>
    <row r="88" spans="1:7" x14ac:dyDescent="0.2">
      <c r="A88" s="10"/>
      <c r="B88" s="39"/>
      <c r="C88" s="42"/>
      <c r="D88" s="42"/>
      <c r="F88" s="17"/>
      <c r="G88" s="41"/>
    </row>
    <row r="89" spans="1:7" x14ac:dyDescent="0.2">
      <c r="A89" s="13" t="s">
        <v>284</v>
      </c>
      <c r="B89" s="408" t="s">
        <v>478</v>
      </c>
      <c r="C89" s="40">
        <v>104.0665</v>
      </c>
      <c r="D89" s="402">
        <f>SUM(C89:C91)</f>
        <v>541.03989999999999</v>
      </c>
      <c r="F89" s="17"/>
      <c r="G89" s="41"/>
    </row>
    <row r="90" spans="1:7" x14ac:dyDescent="0.2">
      <c r="A90" s="13" t="s">
        <v>285</v>
      </c>
      <c r="B90" s="409"/>
      <c r="C90" s="40">
        <v>186.0206</v>
      </c>
      <c r="D90" s="403"/>
      <c r="F90" s="17"/>
      <c r="G90" s="41"/>
    </row>
    <row r="91" spans="1:7" x14ac:dyDescent="0.2">
      <c r="A91" s="13" t="s">
        <v>474</v>
      </c>
      <c r="B91" s="411"/>
      <c r="C91" s="40">
        <v>250.9528</v>
      </c>
      <c r="D91" s="404"/>
      <c r="F91" s="17"/>
      <c r="G91" s="41"/>
    </row>
    <row r="92" spans="1:7" x14ac:dyDescent="0.2">
      <c r="A92" s="10"/>
      <c r="B92" s="39"/>
      <c r="C92" s="42"/>
      <c r="D92" s="42"/>
      <c r="F92" s="17"/>
      <c r="G92" s="41"/>
    </row>
    <row r="93" spans="1:7" x14ac:dyDescent="0.2">
      <c r="A93" s="13" t="s">
        <v>132</v>
      </c>
      <c r="B93" s="12" t="s">
        <v>134</v>
      </c>
      <c r="C93" s="40">
        <v>91.278000000000006</v>
      </c>
      <c r="D93" s="40">
        <f>SUM(C93)</f>
        <v>91.278000000000006</v>
      </c>
      <c r="F93" s="17"/>
      <c r="G93" s="41"/>
    </row>
    <row r="94" spans="1:7" x14ac:dyDescent="0.2">
      <c r="A94" s="10"/>
      <c r="B94" s="39"/>
      <c r="C94" s="42"/>
      <c r="D94" s="42"/>
      <c r="F94" s="17"/>
      <c r="G94" s="41"/>
    </row>
    <row r="95" spans="1:7" ht="24" x14ac:dyDescent="0.2">
      <c r="A95" s="13" t="s">
        <v>127</v>
      </c>
      <c r="B95" s="12" t="s">
        <v>450</v>
      </c>
      <c r="C95" s="40">
        <v>372.12450000000001</v>
      </c>
      <c r="D95" s="40">
        <f>SUM(C95)</f>
        <v>372.12450000000001</v>
      </c>
      <c r="F95" s="17"/>
      <c r="G95" s="41"/>
    </row>
    <row r="96" spans="1:7" x14ac:dyDescent="0.2">
      <c r="A96" s="10"/>
      <c r="B96" s="39"/>
      <c r="C96" s="42"/>
      <c r="D96" s="42"/>
      <c r="F96" s="17"/>
      <c r="G96" s="41"/>
    </row>
    <row r="97" spans="1:7" x14ac:dyDescent="0.2">
      <c r="A97" s="13" t="s">
        <v>127</v>
      </c>
      <c r="B97" s="12" t="s">
        <v>134</v>
      </c>
      <c r="C97" s="40">
        <v>163.36519999999999</v>
      </c>
      <c r="D97" s="40">
        <f>SUM(C97)</f>
        <v>163.36519999999999</v>
      </c>
      <c r="F97" s="17"/>
      <c r="G97" s="41"/>
    </row>
    <row r="98" spans="1:7" x14ac:dyDescent="0.2">
      <c r="A98" s="10"/>
      <c r="B98" s="39"/>
      <c r="C98" s="42"/>
      <c r="D98" s="42"/>
      <c r="F98" s="17"/>
      <c r="G98" s="41"/>
    </row>
    <row r="99" spans="1:7" x14ac:dyDescent="0.2">
      <c r="A99" s="13" t="s">
        <v>475</v>
      </c>
      <c r="B99" s="408" t="s">
        <v>478</v>
      </c>
      <c r="C99" s="40">
        <v>34.221800000000002</v>
      </c>
      <c r="D99" s="402">
        <f>SUM(C99:C101)</f>
        <v>393.49160000000001</v>
      </c>
      <c r="F99" s="17"/>
      <c r="G99" s="41"/>
    </row>
    <row r="100" spans="1:7" x14ac:dyDescent="0.2">
      <c r="A100" s="13" t="s">
        <v>476</v>
      </c>
      <c r="B100" s="409"/>
      <c r="C100" s="40">
        <v>185.9331</v>
      </c>
      <c r="D100" s="403"/>
      <c r="F100" s="17"/>
      <c r="G100" s="41"/>
    </row>
    <row r="101" spans="1:7" x14ac:dyDescent="0.2">
      <c r="A101" s="13" t="s">
        <v>477</v>
      </c>
      <c r="B101" s="411"/>
      <c r="C101" s="40">
        <v>173.33670000000001</v>
      </c>
      <c r="D101" s="404"/>
      <c r="F101" s="17"/>
      <c r="G101" s="41"/>
    </row>
    <row r="102" spans="1:7" x14ac:dyDescent="0.2">
      <c r="A102" s="10"/>
      <c r="B102" s="39"/>
      <c r="C102" s="42"/>
      <c r="D102" s="42"/>
      <c r="F102" s="17"/>
      <c r="G102" s="41"/>
    </row>
    <row r="103" spans="1:7" ht="24" x14ac:dyDescent="0.2">
      <c r="A103" s="13" t="s">
        <v>451</v>
      </c>
      <c r="B103" s="12" t="s">
        <v>450</v>
      </c>
      <c r="C103" s="40">
        <v>83.760999999999996</v>
      </c>
      <c r="D103" s="40">
        <f>SUM(C103)</f>
        <v>83.760999999999996</v>
      </c>
      <c r="F103" s="17"/>
      <c r="G103" s="41"/>
    </row>
    <row r="104" spans="1:7" x14ac:dyDescent="0.2">
      <c r="A104" s="10"/>
      <c r="B104" s="46"/>
      <c r="C104" s="42"/>
      <c r="D104" s="45"/>
      <c r="F104" s="17"/>
      <c r="G104" s="41"/>
    </row>
    <row r="105" spans="1:7" x14ac:dyDescent="0.2">
      <c r="A105" s="13" t="s">
        <v>286</v>
      </c>
      <c r="B105" s="408" t="s">
        <v>134</v>
      </c>
      <c r="C105" s="40">
        <v>196.13239999999999</v>
      </c>
      <c r="D105" s="402">
        <f>SUM(C105:C106)</f>
        <v>249.92</v>
      </c>
      <c r="F105" s="17"/>
      <c r="G105" s="41"/>
    </row>
    <row r="106" spans="1:7" x14ac:dyDescent="0.2">
      <c r="A106" s="13" t="s">
        <v>287</v>
      </c>
      <c r="B106" s="411"/>
      <c r="C106" s="40">
        <v>53.787599999999998</v>
      </c>
      <c r="D106" s="404"/>
      <c r="F106" s="17"/>
      <c r="G106" s="41"/>
    </row>
    <row r="107" spans="1:7" x14ac:dyDescent="0.2">
      <c r="A107" s="10"/>
      <c r="B107" s="43"/>
      <c r="C107" s="42"/>
      <c r="D107" s="44"/>
      <c r="F107" s="17"/>
      <c r="G107" s="41"/>
    </row>
    <row r="108" spans="1:7" x14ac:dyDescent="0.2">
      <c r="A108" s="13" t="s">
        <v>286</v>
      </c>
      <c r="B108" s="408" t="s">
        <v>478</v>
      </c>
      <c r="C108" s="40">
        <v>165.5992</v>
      </c>
      <c r="D108" s="402">
        <f>SUM(C108:C109)</f>
        <v>294.05269999999996</v>
      </c>
      <c r="F108" s="17"/>
      <c r="G108" s="41"/>
    </row>
    <row r="109" spans="1:7" x14ac:dyDescent="0.2">
      <c r="A109" s="13" t="s">
        <v>287</v>
      </c>
      <c r="B109" s="411"/>
      <c r="C109" s="40">
        <v>128.45349999999999</v>
      </c>
      <c r="D109" s="404"/>
      <c r="F109" s="17"/>
      <c r="G109" s="41"/>
    </row>
    <row r="110" spans="1:7" x14ac:dyDescent="0.2">
      <c r="A110" s="10"/>
      <c r="B110" s="39"/>
      <c r="C110" s="42"/>
      <c r="D110" s="42"/>
      <c r="F110" s="17"/>
      <c r="G110" s="41"/>
    </row>
    <row r="111" spans="1:7" ht="24" x14ac:dyDescent="0.2">
      <c r="A111" s="13" t="s">
        <v>128</v>
      </c>
      <c r="B111" s="12" t="s">
        <v>450</v>
      </c>
      <c r="C111" s="40">
        <v>76.943899999999999</v>
      </c>
      <c r="D111" s="40">
        <f>SUM(C111)</f>
        <v>76.943899999999999</v>
      </c>
      <c r="F111" s="17"/>
      <c r="G111" s="41"/>
    </row>
    <row r="112" spans="1:7" x14ac:dyDescent="0.2">
      <c r="A112" s="10"/>
      <c r="B112" s="39"/>
      <c r="C112" s="42"/>
      <c r="D112" s="42"/>
      <c r="F112" s="17"/>
      <c r="G112" s="41"/>
    </row>
    <row r="113" spans="1:7" x14ac:dyDescent="0.2">
      <c r="A113" s="13" t="s">
        <v>128</v>
      </c>
      <c r="B113" s="12" t="s">
        <v>134</v>
      </c>
      <c r="C113" s="40">
        <v>224.8826</v>
      </c>
      <c r="D113" s="40">
        <f>SUM(C113)</f>
        <v>224.8826</v>
      </c>
      <c r="F113" s="17"/>
      <c r="G113" s="41"/>
    </row>
    <row r="114" spans="1:7" x14ac:dyDescent="0.2">
      <c r="A114" s="10"/>
      <c r="B114" s="39"/>
      <c r="C114" s="42"/>
      <c r="D114" s="42"/>
      <c r="F114" s="17"/>
      <c r="G114" s="41"/>
    </row>
    <row r="115" spans="1:7" ht="24" x14ac:dyDescent="0.2">
      <c r="A115" s="13" t="s">
        <v>128</v>
      </c>
      <c r="B115" s="12" t="s">
        <v>460</v>
      </c>
      <c r="C115" s="40">
        <v>150.20140000000001</v>
      </c>
      <c r="D115" s="40">
        <f>SUM(C115)</f>
        <v>150.20140000000001</v>
      </c>
      <c r="F115" s="17"/>
      <c r="G115" s="41"/>
    </row>
    <row r="116" spans="1:7" x14ac:dyDescent="0.2">
      <c r="A116" s="10"/>
      <c r="B116" s="39"/>
      <c r="C116" s="42"/>
      <c r="D116" s="42"/>
      <c r="F116" s="17"/>
      <c r="G116" s="41"/>
    </row>
    <row r="117" spans="1:7" ht="24" x14ac:dyDescent="0.2">
      <c r="A117" s="13" t="s">
        <v>452</v>
      </c>
      <c r="B117" s="12" t="s">
        <v>450</v>
      </c>
      <c r="C117" s="40">
        <v>113.485</v>
      </c>
      <c r="D117" s="40">
        <f>SUM(C117)</f>
        <v>113.485</v>
      </c>
      <c r="F117" s="17"/>
      <c r="G117" s="41"/>
    </row>
    <row r="118" spans="1:7" x14ac:dyDescent="0.2">
      <c r="A118" s="10"/>
      <c r="B118" s="46"/>
      <c r="C118" s="42"/>
      <c r="D118" s="45"/>
      <c r="F118" s="17"/>
      <c r="G118" s="41"/>
    </row>
    <row r="119" spans="1:7" x14ac:dyDescent="0.2">
      <c r="A119" s="13" t="s">
        <v>386</v>
      </c>
      <c r="B119" s="408" t="s">
        <v>133</v>
      </c>
      <c r="C119" s="40">
        <v>132.37719999999999</v>
      </c>
      <c r="D119" s="402">
        <f>SUM(C119:C120)</f>
        <v>185.21409999999997</v>
      </c>
      <c r="F119" s="17"/>
      <c r="G119" s="41"/>
    </row>
    <row r="120" spans="1:7" x14ac:dyDescent="0.2">
      <c r="A120" s="13" t="s">
        <v>387</v>
      </c>
      <c r="B120" s="411"/>
      <c r="C120" s="40">
        <v>52.8369</v>
      </c>
      <c r="D120" s="404"/>
      <c r="F120" s="17"/>
      <c r="G120" s="41"/>
    </row>
    <row r="121" spans="1:7" x14ac:dyDescent="0.2">
      <c r="A121" s="10"/>
      <c r="B121" s="39"/>
      <c r="C121" s="42"/>
      <c r="D121" s="42"/>
      <c r="F121" s="17"/>
      <c r="G121" s="41"/>
    </row>
    <row r="122" spans="1:7" x14ac:dyDescent="0.2">
      <c r="A122" s="13" t="s">
        <v>173</v>
      </c>
      <c r="B122" s="408" t="s">
        <v>135</v>
      </c>
      <c r="C122" s="40">
        <v>56.875900000000001</v>
      </c>
      <c r="D122" s="402">
        <f>SUM(C122:C140)</f>
        <v>1064.335</v>
      </c>
      <c r="F122" s="17"/>
      <c r="G122" s="41"/>
    </row>
    <row r="123" spans="1:7" x14ac:dyDescent="0.2">
      <c r="A123" s="13" t="s">
        <v>174</v>
      </c>
      <c r="B123" s="409"/>
      <c r="C123" s="40">
        <v>55.0839</v>
      </c>
      <c r="D123" s="403"/>
      <c r="F123" s="17"/>
      <c r="G123" s="41"/>
    </row>
    <row r="124" spans="1:7" x14ac:dyDescent="0.2">
      <c r="A124" s="13" t="s">
        <v>175</v>
      </c>
      <c r="B124" s="409"/>
      <c r="C124" s="40">
        <v>54.375</v>
      </c>
      <c r="D124" s="403"/>
      <c r="F124" s="17"/>
      <c r="G124" s="41"/>
    </row>
    <row r="125" spans="1:7" x14ac:dyDescent="0.2">
      <c r="A125" s="13" t="s">
        <v>176</v>
      </c>
      <c r="B125" s="409"/>
      <c r="C125" s="40">
        <v>61.131900000000002</v>
      </c>
      <c r="D125" s="403"/>
      <c r="F125" s="17"/>
      <c r="G125" s="41"/>
    </row>
    <row r="126" spans="1:7" x14ac:dyDescent="0.2">
      <c r="A126" s="13" t="s">
        <v>177</v>
      </c>
      <c r="B126" s="409"/>
      <c r="C126" s="40">
        <v>55.226799999999997</v>
      </c>
      <c r="D126" s="403"/>
      <c r="F126" s="17"/>
      <c r="G126" s="41"/>
    </row>
    <row r="127" spans="1:7" x14ac:dyDescent="0.2">
      <c r="A127" s="13" t="s">
        <v>178</v>
      </c>
      <c r="B127" s="409"/>
      <c r="C127" s="40">
        <v>55.883699999999997</v>
      </c>
      <c r="D127" s="403"/>
      <c r="F127" s="17"/>
      <c r="G127" s="41"/>
    </row>
    <row r="128" spans="1:7" x14ac:dyDescent="0.2">
      <c r="A128" s="13" t="s">
        <v>179</v>
      </c>
      <c r="B128" s="409"/>
      <c r="C128" s="40">
        <v>56.018799999999999</v>
      </c>
      <c r="D128" s="403"/>
      <c r="F128" s="17"/>
      <c r="G128" s="41"/>
    </row>
    <row r="129" spans="1:7" x14ac:dyDescent="0.2">
      <c r="A129" s="13" t="s">
        <v>180</v>
      </c>
      <c r="B129" s="409"/>
      <c r="C129" s="40">
        <v>54.228000000000002</v>
      </c>
      <c r="D129" s="403"/>
      <c r="F129" s="17"/>
      <c r="G129" s="41"/>
    </row>
    <row r="130" spans="1:7" x14ac:dyDescent="0.2">
      <c r="A130" s="13" t="s">
        <v>181</v>
      </c>
      <c r="B130" s="409"/>
      <c r="C130" s="40">
        <v>55.862900000000003</v>
      </c>
      <c r="D130" s="403"/>
      <c r="F130" s="17"/>
      <c r="G130" s="41"/>
    </row>
    <row r="131" spans="1:7" x14ac:dyDescent="0.2">
      <c r="A131" s="13" t="s">
        <v>182</v>
      </c>
      <c r="B131" s="409"/>
      <c r="C131" s="40">
        <v>54.877400000000002</v>
      </c>
      <c r="D131" s="403"/>
      <c r="F131" s="17"/>
      <c r="G131" s="41"/>
    </row>
    <row r="132" spans="1:7" x14ac:dyDescent="0.2">
      <c r="A132" s="13" t="s">
        <v>183</v>
      </c>
      <c r="B132" s="409"/>
      <c r="C132" s="40">
        <v>56.096400000000003</v>
      </c>
      <c r="D132" s="403"/>
      <c r="F132" s="17"/>
      <c r="G132" s="41"/>
    </row>
    <row r="133" spans="1:7" x14ac:dyDescent="0.2">
      <c r="A133" s="13" t="s">
        <v>184</v>
      </c>
      <c r="B133" s="409"/>
      <c r="C133" s="40">
        <v>55.636299999999999</v>
      </c>
      <c r="D133" s="403"/>
      <c r="F133" s="17"/>
      <c r="G133" s="41"/>
    </row>
    <row r="134" spans="1:7" x14ac:dyDescent="0.2">
      <c r="A134" s="13" t="s">
        <v>185</v>
      </c>
      <c r="B134" s="409"/>
      <c r="C134" s="40">
        <v>55.4514</v>
      </c>
      <c r="D134" s="403"/>
      <c r="F134" s="17"/>
      <c r="G134" s="41"/>
    </row>
    <row r="135" spans="1:7" x14ac:dyDescent="0.2">
      <c r="A135" s="13" t="s">
        <v>186</v>
      </c>
      <c r="B135" s="409"/>
      <c r="C135" s="40">
        <v>56.058300000000003</v>
      </c>
      <c r="D135" s="403"/>
      <c r="F135" s="17"/>
      <c r="G135" s="41"/>
    </row>
    <row r="136" spans="1:7" x14ac:dyDescent="0.2">
      <c r="A136" s="13" t="s">
        <v>187</v>
      </c>
      <c r="B136" s="409"/>
      <c r="C136" s="40">
        <v>54.814999999999998</v>
      </c>
      <c r="D136" s="403"/>
      <c r="F136" s="17"/>
      <c r="G136" s="41"/>
    </row>
    <row r="137" spans="1:7" x14ac:dyDescent="0.2">
      <c r="A137" s="13" t="s">
        <v>188</v>
      </c>
      <c r="B137" s="409"/>
      <c r="C137" s="40">
        <v>58.316699999999997</v>
      </c>
      <c r="D137" s="403"/>
      <c r="F137" s="17"/>
      <c r="G137" s="41"/>
    </row>
    <row r="138" spans="1:7" x14ac:dyDescent="0.2">
      <c r="A138" s="13" t="s">
        <v>189</v>
      </c>
      <c r="B138" s="409"/>
      <c r="C138" s="40">
        <v>50.000300000000003</v>
      </c>
      <c r="D138" s="403"/>
      <c r="F138" s="17"/>
      <c r="G138" s="41"/>
    </row>
    <row r="139" spans="1:7" x14ac:dyDescent="0.2">
      <c r="A139" s="13" t="s">
        <v>190</v>
      </c>
      <c r="B139" s="409"/>
      <c r="C139" s="40">
        <v>48.244700000000002</v>
      </c>
      <c r="D139" s="403"/>
      <c r="F139" s="17"/>
      <c r="G139" s="41"/>
    </row>
    <row r="140" spans="1:7" x14ac:dyDescent="0.2">
      <c r="A140" s="13" t="s">
        <v>191</v>
      </c>
      <c r="B140" s="411"/>
      <c r="C140" s="40">
        <v>70.151600000000002</v>
      </c>
      <c r="D140" s="404"/>
      <c r="F140" s="17"/>
      <c r="G140" s="41"/>
    </row>
    <row r="141" spans="1:7" x14ac:dyDescent="0.2">
      <c r="A141" s="10"/>
      <c r="B141" s="39"/>
      <c r="C141" s="42"/>
      <c r="D141" s="42"/>
      <c r="F141" s="17"/>
      <c r="G141" s="41"/>
    </row>
    <row r="142" spans="1:7" x14ac:dyDescent="0.2">
      <c r="A142" s="13" t="s">
        <v>346</v>
      </c>
      <c r="B142" s="408" t="s">
        <v>479</v>
      </c>
      <c r="C142" s="40">
        <v>45.865699999999997</v>
      </c>
      <c r="D142" s="402">
        <f>SUM(C142:C149)</f>
        <v>1037.9029</v>
      </c>
      <c r="F142" s="17"/>
      <c r="G142" s="41"/>
    </row>
    <row r="143" spans="1:7" x14ac:dyDescent="0.2">
      <c r="A143" s="13" t="s">
        <v>347</v>
      </c>
      <c r="B143" s="409"/>
      <c r="C143" s="40">
        <v>126.6208</v>
      </c>
      <c r="D143" s="403"/>
      <c r="F143" s="17"/>
      <c r="G143" s="41"/>
    </row>
    <row r="144" spans="1:7" x14ac:dyDescent="0.2">
      <c r="A144" s="13" t="s">
        <v>348</v>
      </c>
      <c r="B144" s="409"/>
      <c r="C144" s="40">
        <v>171.36009999999999</v>
      </c>
      <c r="D144" s="403"/>
      <c r="F144" s="17"/>
      <c r="G144" s="41"/>
    </row>
    <row r="145" spans="1:7" x14ac:dyDescent="0.2">
      <c r="A145" s="13" t="s">
        <v>349</v>
      </c>
      <c r="B145" s="409"/>
      <c r="C145" s="40">
        <v>153.6285</v>
      </c>
      <c r="D145" s="403"/>
      <c r="F145" s="17"/>
      <c r="G145" s="41"/>
    </row>
    <row r="146" spans="1:7" x14ac:dyDescent="0.2">
      <c r="A146" s="13" t="s">
        <v>350</v>
      </c>
      <c r="B146" s="409"/>
      <c r="C146" s="40">
        <v>126.37130000000001</v>
      </c>
      <c r="D146" s="403"/>
      <c r="F146" s="17"/>
      <c r="G146" s="41"/>
    </row>
    <row r="147" spans="1:7" x14ac:dyDescent="0.2">
      <c r="A147" s="13" t="s">
        <v>351</v>
      </c>
      <c r="B147" s="409"/>
      <c r="C147" s="40">
        <v>127.6271</v>
      </c>
      <c r="D147" s="403"/>
      <c r="F147" s="17"/>
      <c r="G147" s="41"/>
    </row>
    <row r="148" spans="1:7" x14ac:dyDescent="0.2">
      <c r="A148" s="13" t="s">
        <v>461</v>
      </c>
      <c r="B148" s="409"/>
      <c r="C148" s="40">
        <v>233.17769999999999</v>
      </c>
      <c r="D148" s="403"/>
      <c r="F148" s="17"/>
      <c r="G148" s="41"/>
    </row>
    <row r="149" spans="1:7" x14ac:dyDescent="0.2">
      <c r="A149" s="13" t="s">
        <v>462</v>
      </c>
      <c r="B149" s="411"/>
      <c r="C149" s="40">
        <v>53.2517</v>
      </c>
      <c r="D149" s="404"/>
      <c r="F149" s="17"/>
      <c r="G149" s="41"/>
    </row>
    <row r="150" spans="1:7" x14ac:dyDescent="0.2">
      <c r="A150" s="10"/>
      <c r="B150" s="39"/>
      <c r="C150" s="42"/>
      <c r="D150" s="42"/>
      <c r="F150" s="17"/>
      <c r="G150" s="41"/>
    </row>
    <row r="151" spans="1:7" x14ac:dyDescent="0.2">
      <c r="A151" s="13" t="s">
        <v>499</v>
      </c>
      <c r="B151" s="408" t="s">
        <v>492</v>
      </c>
      <c r="C151" s="47">
        <v>158.6823</v>
      </c>
      <c r="D151" s="402">
        <f>SUM(C151:C153)</f>
        <v>253.8253</v>
      </c>
      <c r="F151" s="17"/>
      <c r="G151" s="41"/>
    </row>
    <row r="152" spans="1:7" x14ac:dyDescent="0.2">
      <c r="A152" s="13" t="s">
        <v>500</v>
      </c>
      <c r="B152" s="409"/>
      <c r="C152" s="47">
        <v>48.1601</v>
      </c>
      <c r="D152" s="403"/>
      <c r="F152" s="17"/>
      <c r="G152" s="41"/>
    </row>
    <row r="153" spans="1:7" x14ac:dyDescent="0.2">
      <c r="A153" s="13" t="s">
        <v>501</v>
      </c>
      <c r="B153" s="411"/>
      <c r="C153" s="47">
        <v>46.982900000000001</v>
      </c>
      <c r="D153" s="404"/>
      <c r="F153" s="17"/>
      <c r="G153" s="41"/>
    </row>
    <row r="154" spans="1:7" x14ac:dyDescent="0.2">
      <c r="A154" s="10"/>
      <c r="B154" s="46"/>
      <c r="C154" s="42"/>
      <c r="D154" s="45"/>
      <c r="F154" s="17"/>
      <c r="G154" s="41"/>
    </row>
    <row r="155" spans="1:7" x14ac:dyDescent="0.2">
      <c r="A155" s="13" t="s">
        <v>239</v>
      </c>
      <c r="B155" s="408" t="s">
        <v>133</v>
      </c>
      <c r="C155" s="40">
        <v>381.86689999999999</v>
      </c>
      <c r="D155" s="402">
        <f>SUM(C155:C162)</f>
        <v>1318.6553000000001</v>
      </c>
      <c r="F155" s="17"/>
      <c r="G155" s="41"/>
    </row>
    <row r="156" spans="1:7" x14ac:dyDescent="0.2">
      <c r="A156" s="13" t="s">
        <v>240</v>
      </c>
      <c r="B156" s="409"/>
      <c r="C156" s="40">
        <v>143.12520000000001</v>
      </c>
      <c r="D156" s="403"/>
      <c r="F156" s="17"/>
      <c r="G156" s="41"/>
    </row>
    <row r="157" spans="1:7" x14ac:dyDescent="0.2">
      <c r="A157" s="13" t="s">
        <v>241</v>
      </c>
      <c r="B157" s="409"/>
      <c r="C157" s="40">
        <v>159.3374</v>
      </c>
      <c r="D157" s="403"/>
      <c r="F157" s="17"/>
      <c r="G157" s="41"/>
    </row>
    <row r="158" spans="1:7" x14ac:dyDescent="0.2">
      <c r="A158" s="13" t="s">
        <v>242</v>
      </c>
      <c r="B158" s="409"/>
      <c r="C158" s="40">
        <v>138.2544</v>
      </c>
      <c r="D158" s="403"/>
      <c r="F158" s="17"/>
      <c r="G158" s="41"/>
    </row>
    <row r="159" spans="1:7" x14ac:dyDescent="0.2">
      <c r="A159" s="13" t="s">
        <v>243</v>
      </c>
      <c r="B159" s="409"/>
      <c r="C159" s="40">
        <v>145.05699999999999</v>
      </c>
      <c r="D159" s="403"/>
      <c r="F159" s="17"/>
      <c r="G159" s="41"/>
    </row>
    <row r="160" spans="1:7" x14ac:dyDescent="0.2">
      <c r="A160" s="13" t="s">
        <v>244</v>
      </c>
      <c r="B160" s="409"/>
      <c r="C160" s="40">
        <v>141.1225</v>
      </c>
      <c r="D160" s="403"/>
      <c r="F160" s="17"/>
      <c r="G160" s="41"/>
    </row>
    <row r="161" spans="1:7" x14ac:dyDescent="0.2">
      <c r="A161" s="13" t="s">
        <v>245</v>
      </c>
      <c r="B161" s="409"/>
      <c r="C161" s="40">
        <v>114.6204</v>
      </c>
      <c r="D161" s="403"/>
      <c r="F161" s="17"/>
      <c r="G161" s="41"/>
    </row>
    <row r="162" spans="1:7" x14ac:dyDescent="0.2">
      <c r="A162" s="13" t="s">
        <v>246</v>
      </c>
      <c r="B162" s="411"/>
      <c r="C162" s="40">
        <v>95.271500000000003</v>
      </c>
      <c r="D162" s="404"/>
      <c r="F162" s="17"/>
      <c r="G162" s="41"/>
    </row>
    <row r="163" spans="1:7" x14ac:dyDescent="0.2">
      <c r="A163" s="10"/>
      <c r="B163" s="39"/>
      <c r="C163" s="42"/>
      <c r="D163" s="42"/>
      <c r="F163" s="17"/>
      <c r="G163" s="41"/>
    </row>
    <row r="164" spans="1:7" x14ac:dyDescent="0.2">
      <c r="A164" s="13" t="s">
        <v>486</v>
      </c>
      <c r="B164" s="12" t="s">
        <v>492</v>
      </c>
      <c r="C164" s="47">
        <v>155.72540000000001</v>
      </c>
      <c r="D164" s="40">
        <f>SUM(C164)</f>
        <v>155.72540000000001</v>
      </c>
      <c r="F164" s="17"/>
      <c r="G164" s="41"/>
    </row>
    <row r="165" spans="1:7" x14ac:dyDescent="0.2">
      <c r="A165" s="10"/>
      <c r="B165" s="39"/>
      <c r="C165" s="42"/>
      <c r="D165" s="42"/>
      <c r="F165" s="17"/>
      <c r="G165" s="41"/>
    </row>
    <row r="166" spans="1:7" x14ac:dyDescent="0.2">
      <c r="A166" s="13" t="s">
        <v>131</v>
      </c>
      <c r="B166" s="12" t="s">
        <v>133</v>
      </c>
      <c r="C166" s="40">
        <v>53.4739</v>
      </c>
      <c r="D166" s="40">
        <f>SUM(C166)</f>
        <v>53.4739</v>
      </c>
      <c r="F166" s="17"/>
      <c r="G166" s="41"/>
    </row>
    <row r="167" spans="1:7" x14ac:dyDescent="0.2">
      <c r="A167" s="10"/>
      <c r="B167" s="39"/>
      <c r="C167" s="42"/>
      <c r="D167" s="42"/>
      <c r="F167" s="17"/>
      <c r="G167" s="41"/>
    </row>
    <row r="168" spans="1:7" x14ac:dyDescent="0.2">
      <c r="A168" s="13" t="s">
        <v>278</v>
      </c>
      <c r="B168" s="408" t="s">
        <v>407</v>
      </c>
      <c r="C168" s="40">
        <v>43.828800000000001</v>
      </c>
      <c r="D168" s="402">
        <f>SUM(C168:C176)</f>
        <v>640.98789999999997</v>
      </c>
      <c r="F168" s="17"/>
      <c r="G168" s="41"/>
    </row>
    <row r="169" spans="1:7" x14ac:dyDescent="0.2">
      <c r="A169" s="13" t="s">
        <v>279</v>
      </c>
      <c r="B169" s="409"/>
      <c r="C169" s="40">
        <v>54.153300000000002</v>
      </c>
      <c r="D169" s="403"/>
      <c r="F169" s="17"/>
      <c r="G169" s="41"/>
    </row>
    <row r="170" spans="1:7" x14ac:dyDescent="0.2">
      <c r="A170" s="13" t="s">
        <v>280</v>
      </c>
      <c r="B170" s="409"/>
      <c r="C170" s="40">
        <v>140.30269999999999</v>
      </c>
      <c r="D170" s="403"/>
      <c r="F170" s="17"/>
      <c r="G170" s="41"/>
    </row>
    <row r="171" spans="1:7" x14ac:dyDescent="0.2">
      <c r="A171" s="13" t="s">
        <v>281</v>
      </c>
      <c r="B171" s="409"/>
      <c r="C171" s="40">
        <v>27.3324</v>
      </c>
      <c r="D171" s="403"/>
      <c r="F171" s="17"/>
      <c r="G171" s="41"/>
    </row>
    <row r="172" spans="1:7" x14ac:dyDescent="0.2">
      <c r="A172" s="13" t="s">
        <v>422</v>
      </c>
      <c r="B172" s="409"/>
      <c r="C172" s="40">
        <v>33.540999999999997</v>
      </c>
      <c r="D172" s="403"/>
      <c r="F172" s="17"/>
      <c r="G172" s="41"/>
    </row>
    <row r="173" spans="1:7" x14ac:dyDescent="0.2">
      <c r="A173" s="13" t="s">
        <v>423</v>
      </c>
      <c r="B173" s="409"/>
      <c r="C173" s="40">
        <v>54.806699999999999</v>
      </c>
      <c r="D173" s="403"/>
      <c r="F173" s="17"/>
      <c r="G173" s="41"/>
    </row>
    <row r="174" spans="1:7" x14ac:dyDescent="0.2">
      <c r="A174" s="13" t="s">
        <v>424</v>
      </c>
      <c r="B174" s="409"/>
      <c r="C174" s="40">
        <v>55.050600000000003</v>
      </c>
      <c r="D174" s="403"/>
      <c r="F174" s="17"/>
      <c r="G174" s="41"/>
    </row>
    <row r="175" spans="1:7" x14ac:dyDescent="0.2">
      <c r="A175" s="13" t="s">
        <v>425</v>
      </c>
      <c r="B175" s="409"/>
      <c r="C175" s="40">
        <v>53.970500000000001</v>
      </c>
      <c r="D175" s="403"/>
      <c r="F175" s="17"/>
      <c r="G175" s="41"/>
    </row>
    <row r="176" spans="1:7" x14ac:dyDescent="0.2">
      <c r="A176" s="13" t="s">
        <v>426</v>
      </c>
      <c r="B176" s="411"/>
      <c r="C176" s="40">
        <v>178.00190000000001</v>
      </c>
      <c r="D176" s="404"/>
      <c r="F176" s="17"/>
      <c r="G176" s="41"/>
    </row>
    <row r="177" spans="1:7" x14ac:dyDescent="0.2">
      <c r="A177" s="10"/>
      <c r="B177" s="39"/>
      <c r="C177" s="42"/>
      <c r="D177" s="42"/>
      <c r="F177" s="17"/>
      <c r="G177" s="41"/>
    </row>
    <row r="178" spans="1:7" x14ac:dyDescent="0.2">
      <c r="A178" s="13" t="s">
        <v>352</v>
      </c>
      <c r="B178" s="408" t="s">
        <v>136</v>
      </c>
      <c r="C178" s="40">
        <v>101.7625</v>
      </c>
      <c r="D178" s="402">
        <f>SUM(C178:C183)</f>
        <v>760.02639999999997</v>
      </c>
      <c r="F178" s="17"/>
      <c r="G178" s="41"/>
    </row>
    <row r="179" spans="1:7" x14ac:dyDescent="0.2">
      <c r="A179" s="13" t="s">
        <v>353</v>
      </c>
      <c r="B179" s="409"/>
      <c r="C179" s="40">
        <v>125.8222</v>
      </c>
      <c r="D179" s="403"/>
      <c r="F179" s="17"/>
      <c r="G179" s="41"/>
    </row>
    <row r="180" spans="1:7" x14ac:dyDescent="0.2">
      <c r="A180" s="13" t="s">
        <v>354</v>
      </c>
      <c r="B180" s="409"/>
      <c r="C180" s="40">
        <v>170.95339999999999</v>
      </c>
      <c r="D180" s="403"/>
      <c r="F180" s="17"/>
      <c r="G180" s="41"/>
    </row>
    <row r="181" spans="1:7" x14ac:dyDescent="0.2">
      <c r="A181" s="13" t="s">
        <v>355</v>
      </c>
      <c r="B181" s="409"/>
      <c r="C181" s="40">
        <v>153.30539999999999</v>
      </c>
      <c r="D181" s="403"/>
      <c r="F181" s="17"/>
      <c r="G181" s="41"/>
    </row>
    <row r="182" spans="1:7" x14ac:dyDescent="0.2">
      <c r="A182" s="13" t="s">
        <v>356</v>
      </c>
      <c r="B182" s="409"/>
      <c r="C182" s="40">
        <v>126.05249999999999</v>
      </c>
      <c r="D182" s="403"/>
      <c r="F182" s="17"/>
      <c r="G182" s="41"/>
    </row>
    <row r="183" spans="1:7" x14ac:dyDescent="0.2">
      <c r="A183" s="13" t="s">
        <v>357</v>
      </c>
      <c r="B183" s="411"/>
      <c r="C183" s="40">
        <v>82.130399999999995</v>
      </c>
      <c r="D183" s="404"/>
      <c r="F183" s="17"/>
      <c r="G183" s="41"/>
    </row>
    <row r="184" spans="1:7" x14ac:dyDescent="0.2">
      <c r="A184" s="10"/>
      <c r="B184" s="39"/>
      <c r="C184" s="42"/>
      <c r="D184" s="42"/>
      <c r="F184" s="17"/>
      <c r="G184" s="41"/>
    </row>
    <row r="185" spans="1:7" x14ac:dyDescent="0.2">
      <c r="A185" s="13" t="s">
        <v>491</v>
      </c>
      <c r="B185" s="12" t="s">
        <v>492</v>
      </c>
      <c r="C185" s="47">
        <v>729.67650000000003</v>
      </c>
      <c r="D185" s="40">
        <f>SUM(C185)</f>
        <v>729.67650000000003</v>
      </c>
      <c r="F185" s="17"/>
      <c r="G185" s="41"/>
    </row>
    <row r="186" spans="1:7" x14ac:dyDescent="0.2">
      <c r="A186" s="10"/>
      <c r="B186" s="39"/>
      <c r="C186" s="42"/>
      <c r="D186" s="45"/>
      <c r="F186" s="17"/>
      <c r="G186" s="41"/>
    </row>
    <row r="187" spans="1:7" x14ac:dyDescent="0.2">
      <c r="A187" s="13" t="s">
        <v>192</v>
      </c>
      <c r="B187" s="12" t="s">
        <v>135</v>
      </c>
      <c r="C187" s="40">
        <v>58.478700000000003</v>
      </c>
      <c r="D187" s="402">
        <f>SUM(C187:C203)</f>
        <v>1032.1240999999998</v>
      </c>
      <c r="F187" s="17"/>
      <c r="G187" s="41"/>
    </row>
    <row r="188" spans="1:7" x14ac:dyDescent="0.2">
      <c r="A188" s="13" t="s">
        <v>193</v>
      </c>
      <c r="B188" s="12" t="s">
        <v>135</v>
      </c>
      <c r="C188" s="40">
        <v>55.15</v>
      </c>
      <c r="D188" s="403"/>
      <c r="F188" s="17"/>
      <c r="G188" s="41"/>
    </row>
    <row r="189" spans="1:7" x14ac:dyDescent="0.2">
      <c r="A189" s="13" t="s">
        <v>194</v>
      </c>
      <c r="B189" s="12" t="s">
        <v>135</v>
      </c>
      <c r="C189" s="40">
        <v>55.299700000000001</v>
      </c>
      <c r="D189" s="403"/>
      <c r="F189" s="17"/>
      <c r="G189" s="41"/>
    </row>
    <row r="190" spans="1:7" x14ac:dyDescent="0.2">
      <c r="A190" s="13" t="s">
        <v>195</v>
      </c>
      <c r="B190" s="12" t="s">
        <v>135</v>
      </c>
      <c r="C190" s="40">
        <v>58.534399999999998</v>
      </c>
      <c r="D190" s="403"/>
      <c r="F190" s="17"/>
      <c r="G190" s="41"/>
    </row>
    <row r="191" spans="1:7" x14ac:dyDescent="0.2">
      <c r="A191" s="13" t="s">
        <v>196</v>
      </c>
      <c r="B191" s="12" t="s">
        <v>135</v>
      </c>
      <c r="C191" s="40">
        <v>62.974800000000002</v>
      </c>
      <c r="D191" s="403"/>
      <c r="F191" s="17"/>
      <c r="G191" s="41"/>
    </row>
    <row r="192" spans="1:7" x14ac:dyDescent="0.2">
      <c r="A192" s="13" t="s">
        <v>197</v>
      </c>
      <c r="B192" s="12" t="s">
        <v>135</v>
      </c>
      <c r="C192" s="40">
        <v>54.911799999999999</v>
      </c>
      <c r="D192" s="403"/>
      <c r="F192" s="17"/>
      <c r="G192" s="41"/>
    </row>
    <row r="193" spans="1:7" x14ac:dyDescent="0.2">
      <c r="A193" s="13" t="s">
        <v>198</v>
      </c>
      <c r="B193" s="12" t="s">
        <v>135</v>
      </c>
      <c r="C193" s="40">
        <v>130.4879</v>
      </c>
      <c r="D193" s="403"/>
      <c r="F193" s="17"/>
      <c r="G193" s="41"/>
    </row>
    <row r="194" spans="1:7" x14ac:dyDescent="0.2">
      <c r="A194" s="13" t="s">
        <v>199</v>
      </c>
      <c r="B194" s="12" t="s">
        <v>135</v>
      </c>
      <c r="C194" s="40">
        <v>55.741599999999998</v>
      </c>
      <c r="D194" s="403"/>
      <c r="F194" s="17"/>
      <c r="G194" s="41"/>
    </row>
    <row r="195" spans="1:7" x14ac:dyDescent="0.2">
      <c r="A195" s="13" t="s">
        <v>200</v>
      </c>
      <c r="B195" s="12" t="s">
        <v>135</v>
      </c>
      <c r="C195" s="40">
        <v>55.343299999999999</v>
      </c>
      <c r="D195" s="403"/>
      <c r="F195" s="17"/>
      <c r="G195" s="41"/>
    </row>
    <row r="196" spans="1:7" x14ac:dyDescent="0.2">
      <c r="A196" s="13" t="s">
        <v>201</v>
      </c>
      <c r="B196" s="12" t="s">
        <v>135</v>
      </c>
      <c r="C196" s="40">
        <v>54.8292</v>
      </c>
      <c r="D196" s="403"/>
      <c r="F196" s="17"/>
      <c r="G196" s="41"/>
    </row>
    <row r="197" spans="1:7" x14ac:dyDescent="0.2">
      <c r="A197" s="13" t="s">
        <v>202</v>
      </c>
      <c r="B197" s="12" t="s">
        <v>135</v>
      </c>
      <c r="C197" s="40">
        <v>56.0503</v>
      </c>
      <c r="D197" s="403"/>
      <c r="F197" s="17"/>
      <c r="G197" s="41"/>
    </row>
    <row r="198" spans="1:7" x14ac:dyDescent="0.2">
      <c r="A198" s="13" t="s">
        <v>203</v>
      </c>
      <c r="B198" s="12" t="s">
        <v>135</v>
      </c>
      <c r="C198" s="40">
        <v>55.373699999999999</v>
      </c>
      <c r="D198" s="403"/>
      <c r="F198" s="17"/>
      <c r="G198" s="41"/>
    </row>
    <row r="199" spans="1:7" x14ac:dyDescent="0.2">
      <c r="A199" s="13" t="s">
        <v>204</v>
      </c>
      <c r="B199" s="12" t="s">
        <v>135</v>
      </c>
      <c r="C199" s="40">
        <v>55.156199999999998</v>
      </c>
      <c r="D199" s="403"/>
      <c r="F199" s="17"/>
      <c r="G199" s="41"/>
    </row>
    <row r="200" spans="1:7" x14ac:dyDescent="0.2">
      <c r="A200" s="13" t="s">
        <v>205</v>
      </c>
      <c r="B200" s="12" t="s">
        <v>135</v>
      </c>
      <c r="C200" s="40">
        <v>55.684100000000001</v>
      </c>
      <c r="D200" s="403"/>
      <c r="F200" s="17"/>
      <c r="G200" s="41"/>
    </row>
    <row r="201" spans="1:7" x14ac:dyDescent="0.2">
      <c r="A201" s="13" t="s">
        <v>206</v>
      </c>
      <c r="B201" s="12" t="s">
        <v>135</v>
      </c>
      <c r="C201" s="40">
        <v>54.082500000000003</v>
      </c>
      <c r="D201" s="403"/>
      <c r="F201" s="17"/>
      <c r="G201" s="41"/>
    </row>
    <row r="202" spans="1:7" x14ac:dyDescent="0.2">
      <c r="A202" s="13" t="s">
        <v>207</v>
      </c>
      <c r="B202" s="12" t="s">
        <v>135</v>
      </c>
      <c r="C202" s="40">
        <v>59.982500000000002</v>
      </c>
      <c r="D202" s="403"/>
      <c r="F202" s="17"/>
      <c r="G202" s="41"/>
    </row>
    <row r="203" spans="1:7" x14ac:dyDescent="0.2">
      <c r="A203" s="13" t="s">
        <v>208</v>
      </c>
      <c r="B203" s="12" t="s">
        <v>135</v>
      </c>
      <c r="C203" s="40">
        <v>54.043399999999998</v>
      </c>
      <c r="D203" s="404"/>
      <c r="F203" s="17"/>
      <c r="G203" s="41"/>
    </row>
    <row r="204" spans="1:7" x14ac:dyDescent="0.2">
      <c r="A204" s="10"/>
      <c r="B204" s="39"/>
      <c r="C204" s="42"/>
      <c r="D204" s="42"/>
      <c r="F204" s="17"/>
      <c r="G204" s="41"/>
    </row>
    <row r="205" spans="1:7" x14ac:dyDescent="0.2">
      <c r="A205" s="13" t="s">
        <v>485</v>
      </c>
      <c r="B205" s="12" t="s">
        <v>492</v>
      </c>
      <c r="C205" s="47">
        <v>134.49529999999999</v>
      </c>
      <c r="D205" s="40">
        <f>SUM(C205)</f>
        <v>134.49529999999999</v>
      </c>
      <c r="F205" s="17"/>
      <c r="G205" s="41"/>
    </row>
    <row r="206" spans="1:7" x14ac:dyDescent="0.2">
      <c r="A206" s="10"/>
      <c r="B206" s="46"/>
      <c r="C206" s="42"/>
      <c r="D206" s="45"/>
      <c r="F206" s="17"/>
      <c r="G206" s="41"/>
    </row>
    <row r="207" spans="1:7" x14ac:dyDescent="0.2">
      <c r="A207" s="13" t="s">
        <v>341</v>
      </c>
      <c r="B207" s="408" t="s">
        <v>136</v>
      </c>
      <c r="C207" s="40">
        <v>127.2375</v>
      </c>
      <c r="D207" s="402">
        <f>SUM(C207:C211)</f>
        <v>714.26919999999996</v>
      </c>
      <c r="F207" s="17"/>
      <c r="G207" s="41"/>
    </row>
    <row r="208" spans="1:7" x14ac:dyDescent="0.2">
      <c r="A208" s="13" t="s">
        <v>342</v>
      </c>
      <c r="B208" s="409"/>
      <c r="C208" s="40">
        <v>171.7927</v>
      </c>
      <c r="D208" s="403"/>
      <c r="F208" s="17"/>
      <c r="G208" s="41"/>
    </row>
    <row r="209" spans="1:7" x14ac:dyDescent="0.2">
      <c r="A209" s="13" t="s">
        <v>343</v>
      </c>
      <c r="B209" s="409"/>
      <c r="C209" s="40">
        <v>153.6113</v>
      </c>
      <c r="D209" s="403"/>
      <c r="F209" s="17"/>
      <c r="G209" s="41"/>
    </row>
    <row r="210" spans="1:7" x14ac:dyDescent="0.2">
      <c r="A210" s="13" t="s">
        <v>344</v>
      </c>
      <c r="B210" s="409"/>
      <c r="C210" s="40">
        <v>126.9361</v>
      </c>
      <c r="D210" s="403"/>
      <c r="F210" s="17"/>
      <c r="G210" s="41"/>
    </row>
    <row r="211" spans="1:7" x14ac:dyDescent="0.2">
      <c r="A211" s="13" t="s">
        <v>345</v>
      </c>
      <c r="B211" s="411"/>
      <c r="C211" s="40">
        <v>134.69159999999999</v>
      </c>
      <c r="D211" s="404"/>
      <c r="F211" s="17"/>
      <c r="G211" s="41"/>
    </row>
    <row r="212" spans="1:7" x14ac:dyDescent="0.2">
      <c r="A212" s="10"/>
      <c r="B212" s="39"/>
      <c r="C212" s="42"/>
      <c r="D212" s="42"/>
      <c r="F212" s="17"/>
      <c r="G212" s="41"/>
    </row>
    <row r="213" spans="1:7" x14ac:dyDescent="0.2">
      <c r="A213" s="13" t="s">
        <v>393</v>
      </c>
      <c r="B213" s="408" t="s">
        <v>136</v>
      </c>
      <c r="C213" s="40">
        <v>200.88669999999999</v>
      </c>
      <c r="D213" s="402">
        <f>SUM(C213:C219)</f>
        <v>667.68559999999991</v>
      </c>
      <c r="F213" s="17"/>
    </row>
    <row r="214" spans="1:7" x14ac:dyDescent="0.2">
      <c r="A214" s="13" t="s">
        <v>394</v>
      </c>
      <c r="B214" s="409"/>
      <c r="C214" s="40">
        <v>186.9768</v>
      </c>
      <c r="D214" s="403"/>
      <c r="F214" s="17"/>
    </row>
    <row r="215" spans="1:7" x14ac:dyDescent="0.2">
      <c r="A215" s="13" t="s">
        <v>395</v>
      </c>
      <c r="B215" s="409"/>
      <c r="C215" s="40">
        <v>56.033499999999997</v>
      </c>
      <c r="D215" s="403"/>
      <c r="F215" s="17"/>
    </row>
    <row r="216" spans="1:7" x14ac:dyDescent="0.2">
      <c r="A216" s="13" t="s">
        <v>396</v>
      </c>
      <c r="B216" s="409"/>
      <c r="C216" s="40">
        <v>55.57</v>
      </c>
      <c r="D216" s="403"/>
      <c r="F216" s="17"/>
    </row>
    <row r="217" spans="1:7" x14ac:dyDescent="0.2">
      <c r="A217" s="13" t="s">
        <v>397</v>
      </c>
      <c r="B217" s="409"/>
      <c r="C217" s="40">
        <v>57.206200000000003</v>
      </c>
      <c r="D217" s="403"/>
      <c r="F217" s="17"/>
    </row>
    <row r="218" spans="1:7" x14ac:dyDescent="0.2">
      <c r="A218" s="13" t="s">
        <v>398</v>
      </c>
      <c r="B218" s="409"/>
      <c r="C218" s="40">
        <v>55.895800000000001</v>
      </c>
      <c r="D218" s="403"/>
      <c r="F218" s="17"/>
    </row>
    <row r="219" spans="1:7" x14ac:dyDescent="0.2">
      <c r="A219" s="13" t="s">
        <v>399</v>
      </c>
      <c r="B219" s="411"/>
      <c r="C219" s="40">
        <v>55.116599999999998</v>
      </c>
      <c r="D219" s="404"/>
      <c r="F219" s="17"/>
    </row>
    <row r="220" spans="1:7" x14ac:dyDescent="0.2">
      <c r="A220" s="10"/>
      <c r="B220" s="39"/>
      <c r="C220" s="42"/>
      <c r="D220" s="42"/>
      <c r="F220" s="17"/>
    </row>
    <row r="221" spans="1:7" x14ac:dyDescent="0.2">
      <c r="A221" s="13" t="s">
        <v>443</v>
      </c>
      <c r="B221" s="331" t="s">
        <v>421</v>
      </c>
      <c r="C221" s="47">
        <v>110.1009</v>
      </c>
      <c r="D221" s="412">
        <f>SUM(C221:C223)</f>
        <v>782.75009999999997</v>
      </c>
      <c r="F221" s="17"/>
    </row>
    <row r="222" spans="1:7" x14ac:dyDescent="0.2">
      <c r="A222" s="13" t="s">
        <v>444</v>
      </c>
      <c r="B222" s="331"/>
      <c r="C222" s="47">
        <v>138.07210000000001</v>
      </c>
      <c r="D222" s="412"/>
      <c r="F222" s="17"/>
    </row>
    <row r="223" spans="1:7" x14ac:dyDescent="0.2">
      <c r="A223" s="13" t="s">
        <v>445</v>
      </c>
      <c r="B223" s="331"/>
      <c r="C223" s="47">
        <v>534.57709999999997</v>
      </c>
      <c r="D223" s="412"/>
      <c r="F223" s="17"/>
    </row>
    <row r="224" spans="1:7" x14ac:dyDescent="0.2">
      <c r="A224" s="10"/>
      <c r="B224" s="39"/>
      <c r="C224" s="48"/>
      <c r="D224" s="42"/>
      <c r="F224" s="17"/>
    </row>
    <row r="225" spans="1:6" x14ac:dyDescent="0.2">
      <c r="A225" s="13" t="s">
        <v>446</v>
      </c>
      <c r="B225" s="331" t="s">
        <v>421</v>
      </c>
      <c r="C225" s="47">
        <v>136.535</v>
      </c>
      <c r="D225" s="412">
        <f>SUM(C225:C226)</f>
        <v>275.83119999999997</v>
      </c>
      <c r="F225" s="17"/>
    </row>
    <row r="226" spans="1:6" x14ac:dyDescent="0.2">
      <c r="A226" s="13" t="s">
        <v>447</v>
      </c>
      <c r="B226" s="331"/>
      <c r="C226" s="47">
        <v>139.2962</v>
      </c>
      <c r="D226" s="412"/>
      <c r="F226" s="17"/>
    </row>
    <row r="227" spans="1:6" x14ac:dyDescent="0.2">
      <c r="A227" s="10"/>
      <c r="B227" s="39"/>
      <c r="C227" s="48"/>
      <c r="D227" s="42"/>
      <c r="F227" s="17"/>
    </row>
    <row r="228" spans="1:6" ht="24" x14ac:dyDescent="0.2">
      <c r="A228" s="13" t="s">
        <v>438</v>
      </c>
      <c r="B228" s="12" t="s">
        <v>421</v>
      </c>
      <c r="C228" s="47">
        <v>160.20259999999999</v>
      </c>
      <c r="D228" s="40">
        <f>SUM(C228)</f>
        <v>160.20259999999999</v>
      </c>
      <c r="F228" s="17"/>
    </row>
    <row r="229" spans="1:6" x14ac:dyDescent="0.2">
      <c r="A229" s="10"/>
      <c r="B229" s="39"/>
      <c r="C229" s="48"/>
      <c r="D229" s="42"/>
      <c r="F229" s="17"/>
    </row>
    <row r="230" spans="1:6" ht="24" x14ac:dyDescent="0.2">
      <c r="A230" s="13" t="s">
        <v>439</v>
      </c>
      <c r="B230" s="12" t="s">
        <v>421</v>
      </c>
      <c r="C230" s="47">
        <v>174.2193</v>
      </c>
      <c r="D230" s="40">
        <f>SUM(C230)</f>
        <v>174.2193</v>
      </c>
      <c r="F230" s="17"/>
    </row>
    <row r="231" spans="1:6" x14ac:dyDescent="0.2">
      <c r="A231" s="10"/>
      <c r="B231" s="39"/>
      <c r="C231" s="48"/>
      <c r="D231" s="42"/>
      <c r="F231" s="17"/>
    </row>
    <row r="232" spans="1:6" ht="24" x14ac:dyDescent="0.2">
      <c r="A232" s="13" t="s">
        <v>440</v>
      </c>
      <c r="B232" s="12" t="s">
        <v>421</v>
      </c>
      <c r="C232" s="47">
        <v>245.06960000000001</v>
      </c>
      <c r="D232" s="40">
        <f>SUM(C232)</f>
        <v>245.06960000000001</v>
      </c>
      <c r="F232" s="17"/>
    </row>
    <row r="233" spans="1:6" x14ac:dyDescent="0.2">
      <c r="A233" s="10"/>
      <c r="B233" s="39"/>
      <c r="C233" s="48"/>
      <c r="D233" s="42"/>
      <c r="F233" s="17"/>
    </row>
    <row r="234" spans="1:6" ht="24" x14ac:dyDescent="0.2">
      <c r="A234" s="13" t="s">
        <v>441</v>
      </c>
      <c r="B234" s="12" t="s">
        <v>421</v>
      </c>
      <c r="C234" s="47">
        <v>179.33269999999999</v>
      </c>
      <c r="D234" s="40">
        <f>SUM(C234)</f>
        <v>179.33269999999999</v>
      </c>
      <c r="F234" s="17"/>
    </row>
    <row r="235" spans="1:6" x14ac:dyDescent="0.2">
      <c r="A235" s="10"/>
      <c r="B235" s="39"/>
      <c r="C235" s="48"/>
      <c r="D235" s="42"/>
      <c r="F235" s="17"/>
    </row>
    <row r="236" spans="1:6" ht="24" x14ac:dyDescent="0.2">
      <c r="A236" s="13" t="s">
        <v>442</v>
      </c>
      <c r="B236" s="12" t="s">
        <v>421</v>
      </c>
      <c r="C236" s="47">
        <v>86.579800000000006</v>
      </c>
      <c r="D236" s="40">
        <f>SUM(C236)</f>
        <v>86.579800000000006</v>
      </c>
      <c r="F236" s="17"/>
    </row>
    <row r="237" spans="1:6" x14ac:dyDescent="0.2">
      <c r="A237" s="10"/>
      <c r="B237" s="39"/>
      <c r="C237" s="42"/>
      <c r="D237" s="42"/>
      <c r="F237" s="17"/>
    </row>
    <row r="238" spans="1:6" ht="24" x14ac:dyDescent="0.2">
      <c r="A238" s="13" t="s">
        <v>466</v>
      </c>
      <c r="B238" s="12" t="s">
        <v>460</v>
      </c>
      <c r="C238" s="40">
        <v>384.05270000000002</v>
      </c>
      <c r="D238" s="40">
        <f>SUM(C238)</f>
        <v>384.05270000000002</v>
      </c>
      <c r="F238" s="17"/>
    </row>
    <row r="239" spans="1:6" x14ac:dyDescent="0.2">
      <c r="A239" s="10"/>
      <c r="B239" s="46"/>
      <c r="C239" s="42"/>
      <c r="D239" s="45"/>
      <c r="F239" s="17"/>
    </row>
    <row r="240" spans="1:6" x14ac:dyDescent="0.2">
      <c r="A240" s="13" t="s">
        <v>268</v>
      </c>
      <c r="B240" s="408" t="s">
        <v>133</v>
      </c>
      <c r="C240" s="40">
        <v>58.700200000000002</v>
      </c>
      <c r="D240" s="402">
        <f>SUM(C240:C243)</f>
        <v>230.69069999999999</v>
      </c>
      <c r="F240" s="17"/>
    </row>
    <row r="241" spans="1:6" x14ac:dyDescent="0.2">
      <c r="A241" s="13" t="s">
        <v>269</v>
      </c>
      <c r="B241" s="409"/>
      <c r="C241" s="40">
        <v>48.697299999999998</v>
      </c>
      <c r="D241" s="403"/>
      <c r="F241" s="17"/>
    </row>
    <row r="242" spans="1:6" x14ac:dyDescent="0.2">
      <c r="A242" s="13" t="s">
        <v>270</v>
      </c>
      <c r="B242" s="409"/>
      <c r="C242" s="40">
        <v>54.708799999999997</v>
      </c>
      <c r="D242" s="403"/>
      <c r="F242" s="17"/>
    </row>
    <row r="243" spans="1:6" x14ac:dyDescent="0.2">
      <c r="A243" s="13" t="s">
        <v>271</v>
      </c>
      <c r="B243" s="411"/>
      <c r="C243" s="40">
        <v>68.584400000000002</v>
      </c>
      <c r="D243" s="404"/>
      <c r="F243" s="17"/>
    </row>
    <row r="244" spans="1:6" x14ac:dyDescent="0.2">
      <c r="A244" s="10"/>
      <c r="B244" s="39"/>
      <c r="C244" s="42"/>
      <c r="D244" s="42"/>
      <c r="F244" s="17"/>
    </row>
    <row r="245" spans="1:6" x14ac:dyDescent="0.2">
      <c r="A245" s="13" t="s">
        <v>489</v>
      </c>
      <c r="B245" s="12" t="s">
        <v>492</v>
      </c>
      <c r="C245" s="47">
        <v>278.70209999999997</v>
      </c>
      <c r="D245" s="40">
        <f>SUM(C245)</f>
        <v>278.70209999999997</v>
      </c>
      <c r="F245" s="17"/>
    </row>
    <row r="246" spans="1:6" x14ac:dyDescent="0.2">
      <c r="A246" s="10"/>
      <c r="B246" s="46"/>
      <c r="C246" s="48"/>
      <c r="D246" s="45"/>
      <c r="F246" s="17"/>
    </row>
    <row r="247" spans="1:6" x14ac:dyDescent="0.2">
      <c r="A247" s="13" t="s">
        <v>484</v>
      </c>
      <c r="B247" s="12" t="s">
        <v>492</v>
      </c>
      <c r="C247" s="47">
        <v>142.2458</v>
      </c>
      <c r="D247" s="40">
        <f>SUM(C247)</f>
        <v>142.2458</v>
      </c>
      <c r="F247" s="17"/>
    </row>
    <row r="248" spans="1:6" x14ac:dyDescent="0.2">
      <c r="A248" s="10"/>
      <c r="B248" s="46"/>
      <c r="C248" s="48"/>
      <c r="D248" s="45"/>
      <c r="F248" s="17"/>
    </row>
    <row r="249" spans="1:6" x14ac:dyDescent="0.2">
      <c r="A249" s="13" t="s">
        <v>502</v>
      </c>
      <c r="B249" s="408" t="s">
        <v>492</v>
      </c>
      <c r="C249" s="47">
        <v>54.002200000000002</v>
      </c>
      <c r="D249" s="402">
        <f>SUM(C249:C252)</f>
        <v>196.9126</v>
      </c>
      <c r="F249" s="17"/>
    </row>
    <row r="250" spans="1:6" x14ac:dyDescent="0.2">
      <c r="A250" s="13" t="s">
        <v>503</v>
      </c>
      <c r="B250" s="409"/>
      <c r="C250" s="47">
        <v>48.116599999999998</v>
      </c>
      <c r="D250" s="403"/>
      <c r="F250" s="17"/>
    </row>
    <row r="251" spans="1:6" x14ac:dyDescent="0.2">
      <c r="A251" s="13" t="s">
        <v>504</v>
      </c>
      <c r="B251" s="409"/>
      <c r="C251" s="47">
        <v>47.963700000000003</v>
      </c>
      <c r="D251" s="403"/>
      <c r="F251" s="17"/>
    </row>
    <row r="252" spans="1:6" x14ac:dyDescent="0.2">
      <c r="A252" s="13" t="s">
        <v>514</v>
      </c>
      <c r="B252" s="411"/>
      <c r="C252" s="47">
        <v>46.830100000000002</v>
      </c>
      <c r="D252" s="404"/>
      <c r="F252" s="17"/>
    </row>
    <row r="253" spans="1:6" x14ac:dyDescent="0.2">
      <c r="A253" s="10"/>
      <c r="B253" s="46"/>
      <c r="C253" s="48"/>
      <c r="D253" s="45"/>
      <c r="F253" s="17"/>
    </row>
    <row r="254" spans="1:6" x14ac:dyDescent="0.2">
      <c r="A254" s="13" t="s">
        <v>488</v>
      </c>
      <c r="B254" s="12" t="s">
        <v>492</v>
      </c>
      <c r="C254" s="47">
        <v>156.04679999999999</v>
      </c>
      <c r="D254" s="40">
        <f>SUM(C254)</f>
        <v>156.04679999999999</v>
      </c>
      <c r="F254" s="17"/>
    </row>
    <row r="255" spans="1:6" x14ac:dyDescent="0.2">
      <c r="A255" s="10"/>
      <c r="B255" s="46"/>
      <c r="C255" s="42"/>
      <c r="D255" s="45"/>
      <c r="F255" s="17"/>
    </row>
    <row r="256" spans="1:6" x14ac:dyDescent="0.2">
      <c r="A256" s="13" t="s">
        <v>302</v>
      </c>
      <c r="B256" s="408" t="s">
        <v>456</v>
      </c>
      <c r="C256" s="40">
        <v>36.859400000000001</v>
      </c>
      <c r="D256" s="402">
        <f>SUM(C256:C268)</f>
        <v>1685.2546999999997</v>
      </c>
      <c r="F256" s="17"/>
    </row>
    <row r="257" spans="1:6" x14ac:dyDescent="0.2">
      <c r="A257" s="13" t="s">
        <v>303</v>
      </c>
      <c r="B257" s="409"/>
      <c r="C257" s="40">
        <v>55.044899999999998</v>
      </c>
      <c r="D257" s="403"/>
      <c r="F257" s="17"/>
    </row>
    <row r="258" spans="1:6" x14ac:dyDescent="0.2">
      <c r="A258" s="13" t="s">
        <v>304</v>
      </c>
      <c r="B258" s="409"/>
      <c r="C258" s="40">
        <v>168.31450000000001</v>
      </c>
      <c r="D258" s="403"/>
      <c r="F258" s="17"/>
    </row>
    <row r="259" spans="1:6" x14ac:dyDescent="0.2">
      <c r="A259" s="13" t="s">
        <v>305</v>
      </c>
      <c r="B259" s="409"/>
      <c r="C259" s="40">
        <v>145.0882</v>
      </c>
      <c r="D259" s="403"/>
      <c r="F259" s="17"/>
    </row>
    <row r="260" spans="1:6" x14ac:dyDescent="0.2">
      <c r="A260" s="13" t="s">
        <v>306</v>
      </c>
      <c r="B260" s="409"/>
      <c r="C260" s="40">
        <v>142.4213</v>
      </c>
      <c r="D260" s="403"/>
      <c r="F260" s="17"/>
    </row>
    <row r="261" spans="1:6" x14ac:dyDescent="0.2">
      <c r="A261" s="13" t="s">
        <v>307</v>
      </c>
      <c r="B261" s="409"/>
      <c r="C261" s="40">
        <v>142.32599999999999</v>
      </c>
      <c r="D261" s="403"/>
      <c r="F261" s="17"/>
    </row>
    <row r="262" spans="1:6" x14ac:dyDescent="0.2">
      <c r="A262" s="13" t="s">
        <v>308</v>
      </c>
      <c r="B262" s="409"/>
      <c r="C262" s="40">
        <v>102.0596</v>
      </c>
      <c r="D262" s="403"/>
      <c r="F262" s="17"/>
    </row>
    <row r="263" spans="1:6" x14ac:dyDescent="0.2">
      <c r="A263" s="13" t="s">
        <v>309</v>
      </c>
      <c r="B263" s="409"/>
      <c r="C263" s="40">
        <v>229.9615</v>
      </c>
      <c r="D263" s="403"/>
      <c r="F263" s="17"/>
    </row>
    <row r="264" spans="1:6" x14ac:dyDescent="0.2">
      <c r="A264" s="13" t="s">
        <v>310</v>
      </c>
      <c r="B264" s="409"/>
      <c r="C264" s="40">
        <v>116.7291</v>
      </c>
      <c r="D264" s="403"/>
      <c r="F264" s="17"/>
    </row>
    <row r="265" spans="1:6" x14ac:dyDescent="0.2">
      <c r="A265" s="13" t="s">
        <v>408</v>
      </c>
      <c r="B265" s="409"/>
      <c r="C265" s="40">
        <v>137.56559999999999</v>
      </c>
      <c r="D265" s="403"/>
      <c r="F265" s="17"/>
    </row>
    <row r="266" spans="1:6" x14ac:dyDescent="0.2">
      <c r="A266" s="13" t="s">
        <v>409</v>
      </c>
      <c r="B266" s="409"/>
      <c r="C266" s="40">
        <v>112.70050000000001</v>
      </c>
      <c r="D266" s="403"/>
      <c r="F266" s="17"/>
    </row>
    <row r="267" spans="1:6" x14ac:dyDescent="0.2">
      <c r="A267" s="13" t="s">
        <v>410</v>
      </c>
      <c r="B267" s="409"/>
      <c r="C267" s="40">
        <v>158.7576</v>
      </c>
      <c r="D267" s="403"/>
      <c r="F267" s="17"/>
    </row>
    <row r="268" spans="1:6" x14ac:dyDescent="0.2">
      <c r="A268" s="13" t="s">
        <v>455</v>
      </c>
      <c r="B268" s="411"/>
      <c r="C268" s="40">
        <v>137.4265</v>
      </c>
      <c r="D268" s="404"/>
      <c r="F268" s="17"/>
    </row>
    <row r="269" spans="1:6" x14ac:dyDescent="0.2">
      <c r="A269" s="10"/>
      <c r="B269" s="39"/>
      <c r="C269" s="42"/>
      <c r="D269" s="42"/>
      <c r="F269" s="17"/>
    </row>
    <row r="270" spans="1:6" x14ac:dyDescent="0.2">
      <c r="A270" s="13" t="s">
        <v>337</v>
      </c>
      <c r="B270" s="408" t="s">
        <v>136</v>
      </c>
      <c r="C270" s="40">
        <v>127.5406</v>
      </c>
      <c r="D270" s="402">
        <f>SUM(C270:C273)</f>
        <v>722.78539999999998</v>
      </c>
      <c r="F270" s="17"/>
    </row>
    <row r="271" spans="1:6" x14ac:dyDescent="0.2">
      <c r="A271" s="13" t="s">
        <v>338</v>
      </c>
      <c r="B271" s="409"/>
      <c r="C271" s="40">
        <v>172.15809999999999</v>
      </c>
      <c r="D271" s="403"/>
      <c r="F271" s="17"/>
    </row>
    <row r="272" spans="1:6" x14ac:dyDescent="0.2">
      <c r="A272" s="13" t="s">
        <v>339</v>
      </c>
      <c r="B272" s="409"/>
      <c r="C272" s="40">
        <v>153.62289999999999</v>
      </c>
      <c r="D272" s="403"/>
      <c r="F272" s="17"/>
    </row>
    <row r="273" spans="1:6" x14ac:dyDescent="0.2">
      <c r="A273" s="13" t="s">
        <v>340</v>
      </c>
      <c r="B273" s="411"/>
      <c r="C273" s="40">
        <v>269.46379999999999</v>
      </c>
      <c r="D273" s="404"/>
      <c r="F273" s="17"/>
    </row>
    <row r="274" spans="1:6" x14ac:dyDescent="0.2">
      <c r="A274" s="10"/>
      <c r="B274" s="39"/>
      <c r="C274" s="42"/>
      <c r="D274" s="42"/>
      <c r="F274" s="17"/>
    </row>
    <row r="275" spans="1:6" x14ac:dyDescent="0.2">
      <c r="A275" s="13" t="s">
        <v>371</v>
      </c>
      <c r="B275" s="408" t="s">
        <v>136</v>
      </c>
      <c r="C275" s="40">
        <v>55.142400000000002</v>
      </c>
      <c r="D275" s="402">
        <f>SUM(C275:C280)</f>
        <v>708.91249999999991</v>
      </c>
      <c r="F275" s="17"/>
    </row>
    <row r="276" spans="1:6" x14ac:dyDescent="0.2">
      <c r="A276" s="13" t="s">
        <v>372</v>
      </c>
      <c r="B276" s="409"/>
      <c r="C276" s="40">
        <v>104.0633</v>
      </c>
      <c r="D276" s="403"/>
      <c r="F276" s="17"/>
    </row>
    <row r="277" spans="1:6" x14ac:dyDescent="0.2">
      <c r="A277" s="13" t="s">
        <v>373</v>
      </c>
      <c r="B277" s="409"/>
      <c r="C277" s="40">
        <v>125.1163</v>
      </c>
      <c r="D277" s="403"/>
      <c r="F277" s="17"/>
    </row>
    <row r="278" spans="1:6" x14ac:dyDescent="0.2">
      <c r="A278" s="13" t="s">
        <v>374</v>
      </c>
      <c r="B278" s="409"/>
      <c r="C278" s="40">
        <v>170.49299999999999</v>
      </c>
      <c r="D278" s="403"/>
      <c r="F278" s="17"/>
    </row>
    <row r="279" spans="1:6" x14ac:dyDescent="0.2">
      <c r="A279" s="13" t="s">
        <v>375</v>
      </c>
      <c r="B279" s="409"/>
      <c r="C279" s="40">
        <v>153.11089999999999</v>
      </c>
      <c r="D279" s="403"/>
      <c r="F279" s="17"/>
    </row>
    <row r="280" spans="1:6" x14ac:dyDescent="0.2">
      <c r="A280" s="13" t="s">
        <v>376</v>
      </c>
      <c r="B280" s="411"/>
      <c r="C280" s="40">
        <v>100.9866</v>
      </c>
      <c r="D280" s="404"/>
      <c r="F280" s="17"/>
    </row>
    <row r="281" spans="1:6" x14ac:dyDescent="0.2">
      <c r="A281" s="10"/>
      <c r="B281" s="39"/>
      <c r="C281" s="42"/>
      <c r="D281" s="42"/>
      <c r="F281" s="17"/>
    </row>
    <row r="282" spans="1:6" x14ac:dyDescent="0.2">
      <c r="A282" s="13" t="s">
        <v>358</v>
      </c>
      <c r="B282" s="408" t="s">
        <v>480</v>
      </c>
      <c r="C282" s="40">
        <v>77.766099999999994</v>
      </c>
      <c r="D282" s="402">
        <f>SUM(C282:C289)</f>
        <v>857.6413</v>
      </c>
      <c r="F282" s="17"/>
    </row>
    <row r="283" spans="1:6" x14ac:dyDescent="0.2">
      <c r="A283" s="13" t="s">
        <v>359</v>
      </c>
      <c r="B283" s="409"/>
      <c r="C283" s="40">
        <v>100.6923</v>
      </c>
      <c r="D283" s="403"/>
      <c r="F283" s="17"/>
    </row>
    <row r="284" spans="1:6" x14ac:dyDescent="0.2">
      <c r="A284" s="13" t="s">
        <v>360</v>
      </c>
      <c r="B284" s="409"/>
      <c r="C284" s="40">
        <v>125.4174</v>
      </c>
      <c r="D284" s="403"/>
      <c r="F284" s="17"/>
    </row>
    <row r="285" spans="1:6" x14ac:dyDescent="0.2">
      <c r="A285" s="13" t="s">
        <v>361</v>
      </c>
      <c r="B285" s="409"/>
      <c r="C285" s="40">
        <v>170.76310000000001</v>
      </c>
      <c r="D285" s="403"/>
      <c r="F285" s="17"/>
    </row>
    <row r="286" spans="1:6" x14ac:dyDescent="0.2">
      <c r="A286" s="13" t="s">
        <v>362</v>
      </c>
      <c r="B286" s="409"/>
      <c r="C286" s="40">
        <v>153.44499999999999</v>
      </c>
      <c r="D286" s="403"/>
      <c r="F286" s="17"/>
    </row>
    <row r="287" spans="1:6" x14ac:dyDescent="0.2">
      <c r="A287" s="13" t="s">
        <v>363</v>
      </c>
      <c r="B287" s="409"/>
      <c r="C287" s="40">
        <v>126.0993</v>
      </c>
      <c r="D287" s="403"/>
      <c r="F287" s="17"/>
    </row>
    <row r="288" spans="1:6" x14ac:dyDescent="0.2">
      <c r="A288" s="13" t="s">
        <v>364</v>
      </c>
      <c r="B288" s="409"/>
      <c r="C288" s="40">
        <v>29.895199999999999</v>
      </c>
      <c r="D288" s="403"/>
      <c r="F288" s="17"/>
    </row>
    <row r="289" spans="1:6" x14ac:dyDescent="0.2">
      <c r="A289" s="13" t="s">
        <v>464</v>
      </c>
      <c r="B289" s="411"/>
      <c r="C289" s="40">
        <v>73.562899999999999</v>
      </c>
      <c r="D289" s="404"/>
      <c r="F289" s="17"/>
    </row>
    <row r="290" spans="1:6" x14ac:dyDescent="0.2">
      <c r="A290" s="10"/>
      <c r="B290" s="39"/>
      <c r="C290" s="42"/>
      <c r="D290" s="42"/>
      <c r="F290" s="17"/>
    </row>
    <row r="291" spans="1:6" x14ac:dyDescent="0.2">
      <c r="A291" s="13" t="s">
        <v>457</v>
      </c>
      <c r="B291" s="408" t="s">
        <v>460</v>
      </c>
      <c r="C291" s="40">
        <v>47.025700000000001</v>
      </c>
      <c r="D291" s="402">
        <f>SUM(C291:C293)</f>
        <v>161.71559999999999</v>
      </c>
      <c r="F291" s="17"/>
    </row>
    <row r="292" spans="1:6" x14ac:dyDescent="0.2">
      <c r="A292" s="13" t="s">
        <v>458</v>
      </c>
      <c r="B292" s="409"/>
      <c r="C292" s="40">
        <v>50.018599999999999</v>
      </c>
      <c r="D292" s="403"/>
      <c r="F292" s="17"/>
    </row>
    <row r="293" spans="1:6" x14ac:dyDescent="0.2">
      <c r="A293" s="13" t="s">
        <v>459</v>
      </c>
      <c r="B293" s="411"/>
      <c r="C293" s="40">
        <v>64.671300000000002</v>
      </c>
      <c r="D293" s="404"/>
      <c r="F293" s="17"/>
    </row>
    <row r="294" spans="1:6" x14ac:dyDescent="0.2">
      <c r="A294" s="10"/>
      <c r="B294" s="46"/>
      <c r="C294" s="42"/>
      <c r="D294" s="45"/>
      <c r="F294" s="17"/>
    </row>
    <row r="295" spans="1:6" x14ac:dyDescent="0.2">
      <c r="A295" s="13" t="s">
        <v>483</v>
      </c>
      <c r="B295" s="12" t="s">
        <v>492</v>
      </c>
      <c r="C295" s="47">
        <v>168.6217</v>
      </c>
      <c r="D295" s="40">
        <f>SUM(C295)</f>
        <v>168.6217</v>
      </c>
      <c r="F295" s="17"/>
    </row>
    <row r="296" spans="1:6" x14ac:dyDescent="0.2">
      <c r="A296" s="10"/>
      <c r="B296" s="46"/>
      <c r="C296" s="48"/>
      <c r="D296" s="45"/>
      <c r="F296" s="17"/>
    </row>
    <row r="297" spans="1:6" x14ac:dyDescent="0.2">
      <c r="A297" s="13" t="s">
        <v>490</v>
      </c>
      <c r="B297" s="12" t="s">
        <v>492</v>
      </c>
      <c r="C297" s="47">
        <v>209.4058</v>
      </c>
      <c r="D297" s="40">
        <f>SUM(C297)</f>
        <v>209.4058</v>
      </c>
      <c r="F297" s="17"/>
    </row>
    <row r="298" spans="1:6" x14ac:dyDescent="0.2">
      <c r="A298" s="10"/>
      <c r="B298" s="46"/>
      <c r="C298" s="42"/>
      <c r="D298" s="45"/>
      <c r="F298" s="17"/>
    </row>
    <row r="299" spans="1:6" x14ac:dyDescent="0.2">
      <c r="A299" s="13" t="s">
        <v>505</v>
      </c>
      <c r="B299" s="408" t="s">
        <v>492</v>
      </c>
      <c r="C299" s="47">
        <v>194.75399999999999</v>
      </c>
      <c r="D299" s="402">
        <f>SUM(C299:C300)</f>
        <v>297.94479999999999</v>
      </c>
      <c r="F299" s="17"/>
    </row>
    <row r="300" spans="1:6" x14ac:dyDescent="0.2">
      <c r="A300" s="13" t="s">
        <v>506</v>
      </c>
      <c r="B300" s="411"/>
      <c r="C300" s="47">
        <v>103.1908</v>
      </c>
      <c r="D300" s="404"/>
      <c r="F300" s="17"/>
    </row>
    <row r="301" spans="1:6" x14ac:dyDescent="0.2">
      <c r="A301" s="10"/>
      <c r="B301" s="46"/>
      <c r="C301" s="42"/>
      <c r="D301" s="45"/>
      <c r="F301" s="17"/>
    </row>
    <row r="302" spans="1:6" x14ac:dyDescent="0.2">
      <c r="A302" s="13" t="s">
        <v>324</v>
      </c>
      <c r="B302" s="408" t="s">
        <v>407</v>
      </c>
      <c r="C302" s="40">
        <v>171.58580000000001</v>
      </c>
      <c r="D302" s="402">
        <f>SUM(C302:C311)</f>
        <v>1273.0314000000001</v>
      </c>
      <c r="F302" s="17"/>
    </row>
    <row r="303" spans="1:6" x14ac:dyDescent="0.2">
      <c r="A303" s="13" t="s">
        <v>325</v>
      </c>
      <c r="B303" s="409"/>
      <c r="C303" s="40">
        <v>149.83930000000001</v>
      </c>
      <c r="D303" s="403"/>
      <c r="F303" s="17"/>
    </row>
    <row r="304" spans="1:6" x14ac:dyDescent="0.2">
      <c r="A304" s="13" t="s">
        <v>326</v>
      </c>
      <c r="B304" s="409"/>
      <c r="C304" s="40">
        <v>141.9716</v>
      </c>
      <c r="D304" s="403"/>
      <c r="F304" s="17"/>
    </row>
    <row r="305" spans="1:6" x14ac:dyDescent="0.2">
      <c r="A305" s="13" t="s">
        <v>327</v>
      </c>
      <c r="B305" s="409"/>
      <c r="C305" s="40">
        <v>51.915799999999997</v>
      </c>
      <c r="D305" s="403"/>
      <c r="F305" s="17"/>
    </row>
    <row r="306" spans="1:6" x14ac:dyDescent="0.2">
      <c r="A306" s="13" t="s">
        <v>328</v>
      </c>
      <c r="B306" s="409"/>
      <c r="C306" s="40">
        <v>81.109200000000001</v>
      </c>
      <c r="D306" s="403"/>
      <c r="F306" s="17"/>
    </row>
    <row r="307" spans="1:6" x14ac:dyDescent="0.2">
      <c r="A307" s="13" t="s">
        <v>329</v>
      </c>
      <c r="B307" s="409"/>
      <c r="C307" s="40">
        <v>105.70950000000001</v>
      </c>
      <c r="D307" s="403"/>
      <c r="F307" s="17"/>
    </row>
    <row r="308" spans="1:6" x14ac:dyDescent="0.2">
      <c r="A308" s="13" t="s">
        <v>414</v>
      </c>
      <c r="B308" s="409"/>
      <c r="C308" s="40">
        <v>122.937</v>
      </c>
      <c r="D308" s="403"/>
      <c r="F308" s="17"/>
    </row>
    <row r="309" spans="1:6" x14ac:dyDescent="0.2">
      <c r="A309" s="13" t="s">
        <v>415</v>
      </c>
      <c r="B309" s="409"/>
      <c r="C309" s="40">
        <v>137.89709999999999</v>
      </c>
      <c r="D309" s="403"/>
      <c r="F309" s="17"/>
    </row>
    <row r="310" spans="1:6" x14ac:dyDescent="0.2">
      <c r="A310" s="13" t="s">
        <v>416</v>
      </c>
      <c r="B310" s="409"/>
      <c r="C310" s="40">
        <v>137.66210000000001</v>
      </c>
      <c r="D310" s="403"/>
      <c r="F310" s="17"/>
    </row>
    <row r="311" spans="1:6" x14ac:dyDescent="0.2">
      <c r="A311" s="13" t="s">
        <v>417</v>
      </c>
      <c r="B311" s="411"/>
      <c r="C311" s="40">
        <v>172.404</v>
      </c>
      <c r="D311" s="404"/>
      <c r="F311" s="17"/>
    </row>
    <row r="312" spans="1:6" x14ac:dyDescent="0.2">
      <c r="A312" s="10"/>
      <c r="B312" s="39"/>
      <c r="C312" s="42"/>
      <c r="D312" s="42"/>
      <c r="F312" s="17"/>
    </row>
    <row r="313" spans="1:6" x14ac:dyDescent="0.2">
      <c r="A313" s="13" t="s">
        <v>147</v>
      </c>
      <c r="B313" s="408" t="s">
        <v>135</v>
      </c>
      <c r="C313" s="40">
        <v>54.8949</v>
      </c>
      <c r="D313" s="402">
        <f>SUM(C313:C330)</f>
        <v>1068.3269</v>
      </c>
      <c r="F313" s="17"/>
    </row>
    <row r="314" spans="1:6" x14ac:dyDescent="0.2">
      <c r="A314" s="13" t="s">
        <v>148</v>
      </c>
      <c r="B314" s="409"/>
      <c r="C314" s="40">
        <v>55.029400000000003</v>
      </c>
      <c r="D314" s="403"/>
      <c r="F314" s="17"/>
    </row>
    <row r="315" spans="1:6" x14ac:dyDescent="0.2">
      <c r="A315" s="13" t="s">
        <v>149</v>
      </c>
      <c r="B315" s="409"/>
      <c r="C315" s="40">
        <v>53.501199999999997</v>
      </c>
      <c r="D315" s="403"/>
      <c r="F315" s="17"/>
    </row>
    <row r="316" spans="1:6" x14ac:dyDescent="0.2">
      <c r="A316" s="13" t="s">
        <v>150</v>
      </c>
      <c r="B316" s="409"/>
      <c r="C316" s="40">
        <v>63.858800000000002</v>
      </c>
      <c r="D316" s="403"/>
      <c r="F316" s="17"/>
    </row>
    <row r="317" spans="1:6" x14ac:dyDescent="0.2">
      <c r="A317" s="13" t="s">
        <v>151</v>
      </c>
      <c r="B317" s="409"/>
      <c r="C317" s="40">
        <v>63.461799999999997</v>
      </c>
      <c r="D317" s="403"/>
      <c r="F317" s="17"/>
    </row>
    <row r="318" spans="1:6" x14ac:dyDescent="0.2">
      <c r="A318" s="13" t="s">
        <v>152</v>
      </c>
      <c r="B318" s="409"/>
      <c r="C318" s="40">
        <v>55.053100000000001</v>
      </c>
      <c r="D318" s="403"/>
      <c r="F318" s="17"/>
    </row>
    <row r="319" spans="1:6" x14ac:dyDescent="0.2">
      <c r="A319" s="13" t="s">
        <v>153</v>
      </c>
      <c r="B319" s="409"/>
      <c r="C319" s="40">
        <v>58.098599999999998</v>
      </c>
      <c r="D319" s="403"/>
      <c r="F319" s="17"/>
    </row>
    <row r="320" spans="1:6" x14ac:dyDescent="0.2">
      <c r="A320" s="13" t="s">
        <v>154</v>
      </c>
      <c r="B320" s="409"/>
      <c r="C320" s="40">
        <v>117.0842</v>
      </c>
      <c r="D320" s="403"/>
      <c r="F320" s="17"/>
    </row>
    <row r="321" spans="1:6" x14ac:dyDescent="0.2">
      <c r="A321" s="13" t="s">
        <v>155</v>
      </c>
      <c r="B321" s="409"/>
      <c r="C321" s="40">
        <v>56.787700000000001</v>
      </c>
      <c r="D321" s="403"/>
      <c r="F321" s="17"/>
    </row>
    <row r="322" spans="1:6" x14ac:dyDescent="0.2">
      <c r="A322" s="13" t="s">
        <v>156</v>
      </c>
      <c r="B322" s="409"/>
      <c r="C322" s="40">
        <v>54.435299999999998</v>
      </c>
      <c r="D322" s="403"/>
      <c r="F322" s="17"/>
    </row>
    <row r="323" spans="1:6" x14ac:dyDescent="0.2">
      <c r="A323" s="13" t="s">
        <v>157</v>
      </c>
      <c r="B323" s="409"/>
      <c r="C323" s="40">
        <v>56.109499999999997</v>
      </c>
      <c r="D323" s="403"/>
      <c r="F323" s="17"/>
    </row>
    <row r="324" spans="1:6" x14ac:dyDescent="0.2">
      <c r="A324" s="13" t="s">
        <v>158</v>
      </c>
      <c r="B324" s="409"/>
      <c r="C324" s="40">
        <v>55.928699999999999</v>
      </c>
      <c r="D324" s="403"/>
      <c r="F324" s="17"/>
    </row>
    <row r="325" spans="1:6" x14ac:dyDescent="0.2">
      <c r="A325" s="13" t="s">
        <v>159</v>
      </c>
      <c r="B325" s="409"/>
      <c r="C325" s="40">
        <v>55.789499999999997</v>
      </c>
      <c r="D325" s="403"/>
      <c r="F325" s="17"/>
    </row>
    <row r="326" spans="1:6" x14ac:dyDescent="0.2">
      <c r="A326" s="13" t="s">
        <v>160</v>
      </c>
      <c r="B326" s="409"/>
      <c r="C326" s="40">
        <v>56.488300000000002</v>
      </c>
      <c r="D326" s="403"/>
      <c r="F326" s="17"/>
    </row>
    <row r="327" spans="1:6" x14ac:dyDescent="0.2">
      <c r="A327" s="13" t="s">
        <v>161</v>
      </c>
      <c r="B327" s="409"/>
      <c r="C327" s="40">
        <v>55.718600000000002</v>
      </c>
      <c r="D327" s="403"/>
      <c r="F327" s="17"/>
    </row>
    <row r="328" spans="1:6" x14ac:dyDescent="0.2">
      <c r="A328" s="13" t="s">
        <v>162</v>
      </c>
      <c r="B328" s="409"/>
      <c r="C328" s="40">
        <v>56.2789</v>
      </c>
      <c r="D328" s="403"/>
      <c r="F328" s="17"/>
    </row>
    <row r="329" spans="1:6" x14ac:dyDescent="0.2">
      <c r="A329" s="13" t="s">
        <v>163</v>
      </c>
      <c r="B329" s="409"/>
      <c r="C329" s="40">
        <v>49.986499999999999</v>
      </c>
      <c r="D329" s="403"/>
      <c r="F329" s="17"/>
    </row>
    <row r="330" spans="1:6" x14ac:dyDescent="0.2">
      <c r="A330" s="13" t="s">
        <v>164</v>
      </c>
      <c r="B330" s="411"/>
      <c r="C330" s="40">
        <v>49.821899999999999</v>
      </c>
      <c r="D330" s="404"/>
      <c r="F330" s="17"/>
    </row>
    <row r="331" spans="1:6" x14ac:dyDescent="0.2">
      <c r="A331" s="10"/>
      <c r="B331" s="39"/>
      <c r="C331" s="42"/>
      <c r="D331" s="42"/>
      <c r="F331" s="17"/>
    </row>
    <row r="332" spans="1:6" x14ac:dyDescent="0.2">
      <c r="A332" s="13" t="s">
        <v>209</v>
      </c>
      <c r="B332" s="408" t="s">
        <v>135</v>
      </c>
      <c r="C332" s="40">
        <v>167.0762</v>
      </c>
      <c r="D332" s="402">
        <f>SUM(C332:C346)</f>
        <v>1032.4535000000001</v>
      </c>
      <c r="F332" s="17"/>
    </row>
    <row r="333" spans="1:6" x14ac:dyDescent="0.2">
      <c r="A333" s="13" t="s">
        <v>210</v>
      </c>
      <c r="B333" s="409"/>
      <c r="C333" s="40">
        <v>60.052199999999999</v>
      </c>
      <c r="D333" s="403"/>
      <c r="F333" s="17"/>
    </row>
    <row r="334" spans="1:6" x14ac:dyDescent="0.2">
      <c r="A334" s="13" t="s">
        <v>211</v>
      </c>
      <c r="B334" s="409"/>
      <c r="C334" s="40">
        <v>55.115200000000002</v>
      </c>
      <c r="D334" s="403"/>
      <c r="F334" s="17"/>
    </row>
    <row r="335" spans="1:6" x14ac:dyDescent="0.2">
      <c r="A335" s="13" t="s">
        <v>212</v>
      </c>
      <c r="B335" s="409"/>
      <c r="C335" s="40">
        <v>55.7956</v>
      </c>
      <c r="D335" s="403"/>
      <c r="F335" s="17"/>
    </row>
    <row r="336" spans="1:6" x14ac:dyDescent="0.2">
      <c r="A336" s="13" t="s">
        <v>213</v>
      </c>
      <c r="B336" s="409"/>
      <c r="C336" s="40">
        <v>55.403100000000002</v>
      </c>
      <c r="D336" s="403"/>
      <c r="F336" s="17"/>
    </row>
    <row r="337" spans="1:6" x14ac:dyDescent="0.2">
      <c r="A337" s="13" t="s">
        <v>214</v>
      </c>
      <c r="B337" s="409"/>
      <c r="C337" s="40">
        <v>63.008000000000003</v>
      </c>
      <c r="D337" s="403"/>
      <c r="F337" s="17"/>
    </row>
    <row r="338" spans="1:6" x14ac:dyDescent="0.2">
      <c r="A338" s="13" t="s">
        <v>215</v>
      </c>
      <c r="B338" s="409"/>
      <c r="C338" s="40">
        <v>53.989400000000003</v>
      </c>
      <c r="D338" s="403"/>
      <c r="F338" s="17"/>
    </row>
    <row r="339" spans="1:6" x14ac:dyDescent="0.2">
      <c r="A339" s="13" t="s">
        <v>216</v>
      </c>
      <c r="B339" s="409"/>
      <c r="C339" s="40">
        <v>132.30070000000001</v>
      </c>
      <c r="D339" s="403"/>
      <c r="F339" s="17"/>
    </row>
    <row r="340" spans="1:6" x14ac:dyDescent="0.2">
      <c r="A340" s="13" t="s">
        <v>217</v>
      </c>
      <c r="B340" s="409"/>
      <c r="C340" s="40">
        <v>53.330399999999997</v>
      </c>
      <c r="D340" s="403"/>
      <c r="F340" s="17"/>
    </row>
    <row r="341" spans="1:6" x14ac:dyDescent="0.2">
      <c r="A341" s="13" t="s">
        <v>218</v>
      </c>
      <c r="B341" s="409"/>
      <c r="C341" s="40">
        <v>54.999899999999997</v>
      </c>
      <c r="D341" s="403"/>
      <c r="F341" s="17"/>
    </row>
    <row r="342" spans="1:6" x14ac:dyDescent="0.2">
      <c r="A342" s="13" t="s">
        <v>219</v>
      </c>
      <c r="B342" s="409"/>
      <c r="C342" s="40">
        <v>55.1569</v>
      </c>
      <c r="D342" s="403"/>
      <c r="F342" s="17"/>
    </row>
    <row r="343" spans="1:6" x14ac:dyDescent="0.2">
      <c r="A343" s="13" t="s">
        <v>220</v>
      </c>
      <c r="B343" s="409"/>
      <c r="C343" s="40">
        <v>55.965299999999999</v>
      </c>
      <c r="D343" s="403"/>
      <c r="F343" s="17"/>
    </row>
    <row r="344" spans="1:6" x14ac:dyDescent="0.2">
      <c r="A344" s="13" t="s">
        <v>221</v>
      </c>
      <c r="B344" s="409"/>
      <c r="C344" s="40">
        <v>55.040999999999997</v>
      </c>
      <c r="D344" s="403"/>
      <c r="F344" s="17"/>
    </row>
    <row r="345" spans="1:6" x14ac:dyDescent="0.2">
      <c r="A345" s="13" t="s">
        <v>222</v>
      </c>
      <c r="B345" s="409"/>
      <c r="C345" s="40">
        <v>54.687800000000003</v>
      </c>
      <c r="D345" s="403"/>
      <c r="F345" s="17"/>
    </row>
    <row r="346" spans="1:6" x14ac:dyDescent="0.2">
      <c r="A346" s="13" t="s">
        <v>223</v>
      </c>
      <c r="B346" s="411"/>
      <c r="C346" s="40">
        <v>60.531799999999997</v>
      </c>
      <c r="D346" s="404"/>
      <c r="F346" s="17"/>
    </row>
    <row r="347" spans="1:6" x14ac:dyDescent="0.2">
      <c r="A347" s="10"/>
      <c r="B347" s="39"/>
      <c r="C347" s="42"/>
      <c r="D347" s="42"/>
      <c r="F347" s="17"/>
    </row>
    <row r="348" spans="1:6" x14ac:dyDescent="0.2">
      <c r="A348" s="13" t="s">
        <v>377</v>
      </c>
      <c r="B348" s="408" t="s">
        <v>136</v>
      </c>
      <c r="C348" s="40">
        <v>142.18010000000001</v>
      </c>
      <c r="D348" s="402">
        <f>SUM(C348:C351)</f>
        <v>590.25760000000002</v>
      </c>
      <c r="F348" s="17"/>
    </row>
    <row r="349" spans="1:6" x14ac:dyDescent="0.2">
      <c r="A349" s="13" t="s">
        <v>378</v>
      </c>
      <c r="B349" s="409"/>
      <c r="C349" s="40">
        <v>125.00490000000001</v>
      </c>
      <c r="D349" s="403"/>
      <c r="F349" s="17"/>
    </row>
    <row r="350" spans="1:6" x14ac:dyDescent="0.2">
      <c r="A350" s="13" t="s">
        <v>379</v>
      </c>
      <c r="B350" s="409"/>
      <c r="C350" s="40">
        <v>170.27610000000001</v>
      </c>
      <c r="D350" s="403"/>
      <c r="F350" s="17"/>
    </row>
    <row r="351" spans="1:6" x14ac:dyDescent="0.2">
      <c r="A351" s="13" t="s">
        <v>380</v>
      </c>
      <c r="B351" s="411"/>
      <c r="C351" s="40">
        <v>152.79650000000001</v>
      </c>
      <c r="D351" s="404"/>
      <c r="F351" s="17"/>
    </row>
    <row r="352" spans="1:6" x14ac:dyDescent="0.2">
      <c r="A352" s="10"/>
      <c r="B352" s="39"/>
      <c r="C352" s="42"/>
      <c r="D352" s="42"/>
      <c r="F352" s="17"/>
    </row>
    <row r="353" spans="1:6" x14ac:dyDescent="0.2">
      <c r="A353" s="13" t="s">
        <v>318</v>
      </c>
      <c r="B353" s="408" t="s">
        <v>407</v>
      </c>
      <c r="C353" s="40">
        <v>111.6251</v>
      </c>
      <c r="D353" s="402">
        <f>SUM(C353:C357)</f>
        <v>897.52060000000006</v>
      </c>
      <c r="F353" s="17"/>
    </row>
    <row r="354" spans="1:6" x14ac:dyDescent="0.2">
      <c r="A354" s="13" t="s">
        <v>319</v>
      </c>
      <c r="B354" s="409"/>
      <c r="C354" s="40">
        <v>104.51860000000001</v>
      </c>
      <c r="D354" s="403"/>
      <c r="F354" s="17"/>
    </row>
    <row r="355" spans="1:6" x14ac:dyDescent="0.2">
      <c r="A355" s="13" t="s">
        <v>320</v>
      </c>
      <c r="B355" s="409"/>
      <c r="C355" s="40">
        <v>117.7484</v>
      </c>
      <c r="D355" s="403"/>
      <c r="F355" s="17"/>
    </row>
    <row r="356" spans="1:6" x14ac:dyDescent="0.2">
      <c r="A356" s="13" t="s">
        <v>321</v>
      </c>
      <c r="B356" s="409"/>
      <c r="C356" s="40">
        <v>251.05850000000001</v>
      </c>
      <c r="D356" s="403"/>
      <c r="F356" s="17"/>
    </row>
    <row r="357" spans="1:6" x14ac:dyDescent="0.2">
      <c r="A357" s="13" t="s">
        <v>406</v>
      </c>
      <c r="B357" s="411"/>
      <c r="C357" s="40">
        <v>312.57</v>
      </c>
      <c r="D357" s="404"/>
      <c r="F357" s="17"/>
    </row>
    <row r="358" spans="1:6" x14ac:dyDescent="0.2">
      <c r="A358" s="10"/>
      <c r="B358" s="39"/>
      <c r="C358" s="42"/>
      <c r="D358" s="42"/>
      <c r="F358" s="17"/>
    </row>
    <row r="359" spans="1:6" x14ac:dyDescent="0.2">
      <c r="A359" s="13" t="s">
        <v>137</v>
      </c>
      <c r="B359" s="408" t="s">
        <v>135</v>
      </c>
      <c r="C359" s="40">
        <v>56.724699999999999</v>
      </c>
      <c r="D359" s="402">
        <f>SUM(C359:C367)</f>
        <v>597.34270000000004</v>
      </c>
      <c r="F359" s="17"/>
    </row>
    <row r="360" spans="1:6" x14ac:dyDescent="0.2">
      <c r="A360" s="13" t="s">
        <v>138</v>
      </c>
      <c r="B360" s="409"/>
      <c r="C360" s="40">
        <v>55.472700000000003</v>
      </c>
      <c r="D360" s="403"/>
      <c r="F360" s="17"/>
    </row>
    <row r="361" spans="1:6" x14ac:dyDescent="0.2">
      <c r="A361" s="13" t="s">
        <v>139</v>
      </c>
      <c r="B361" s="409"/>
      <c r="C361" s="40">
        <v>54.2575</v>
      </c>
      <c r="D361" s="403"/>
      <c r="F361" s="17"/>
    </row>
    <row r="362" spans="1:6" x14ac:dyDescent="0.2">
      <c r="A362" s="13" t="s">
        <v>140</v>
      </c>
      <c r="B362" s="409"/>
      <c r="C362" s="40">
        <v>62.620800000000003</v>
      </c>
      <c r="D362" s="403"/>
      <c r="F362" s="17"/>
    </row>
    <row r="363" spans="1:6" x14ac:dyDescent="0.2">
      <c r="A363" s="13" t="s">
        <v>141</v>
      </c>
      <c r="B363" s="409"/>
      <c r="C363" s="40">
        <v>67.455699999999993</v>
      </c>
      <c r="D363" s="403"/>
      <c r="F363" s="17"/>
    </row>
    <row r="364" spans="1:6" x14ac:dyDescent="0.2">
      <c r="A364" s="13" t="s">
        <v>142</v>
      </c>
      <c r="B364" s="409"/>
      <c r="C364" s="40">
        <v>54.9863</v>
      </c>
      <c r="D364" s="403"/>
      <c r="F364" s="17"/>
    </row>
    <row r="365" spans="1:6" x14ac:dyDescent="0.2">
      <c r="A365" s="13" t="s">
        <v>143</v>
      </c>
      <c r="B365" s="409"/>
      <c r="C365" s="40">
        <v>82.6965</v>
      </c>
      <c r="D365" s="403"/>
      <c r="F365" s="17"/>
    </row>
    <row r="366" spans="1:6" x14ac:dyDescent="0.2">
      <c r="A366" s="13" t="s">
        <v>144</v>
      </c>
      <c r="B366" s="409"/>
      <c r="C366" s="40">
        <v>106.1979</v>
      </c>
      <c r="D366" s="403"/>
      <c r="F366" s="17"/>
    </row>
    <row r="367" spans="1:6" x14ac:dyDescent="0.2">
      <c r="A367" s="13" t="s">
        <v>145</v>
      </c>
      <c r="B367" s="411"/>
      <c r="C367" s="40">
        <v>56.930599999999998</v>
      </c>
      <c r="D367" s="404"/>
      <c r="F367" s="17"/>
    </row>
    <row r="368" spans="1:6" x14ac:dyDescent="0.2">
      <c r="A368" s="10"/>
      <c r="B368" s="39"/>
      <c r="C368" s="42"/>
      <c r="D368" s="42"/>
      <c r="F368" s="17"/>
    </row>
    <row r="369" spans="1:6" x14ac:dyDescent="0.2">
      <c r="A369" s="13" t="s">
        <v>400</v>
      </c>
      <c r="B369" s="408" t="s">
        <v>463</v>
      </c>
      <c r="C369" s="40">
        <v>57.537199999999999</v>
      </c>
      <c r="D369" s="402">
        <f>SUM(C369:C376)</f>
        <v>651.41669999999999</v>
      </c>
      <c r="F369" s="17"/>
    </row>
    <row r="370" spans="1:6" x14ac:dyDescent="0.2">
      <c r="A370" s="13" t="s">
        <v>401</v>
      </c>
      <c r="B370" s="409"/>
      <c r="C370" s="40">
        <v>57.7012</v>
      </c>
      <c r="D370" s="403"/>
      <c r="F370" s="17"/>
    </row>
    <row r="371" spans="1:6" x14ac:dyDescent="0.2">
      <c r="A371" s="13" t="s">
        <v>402</v>
      </c>
      <c r="B371" s="409"/>
      <c r="C371" s="40">
        <v>56.107599999999998</v>
      </c>
      <c r="D371" s="403"/>
      <c r="F371" s="17"/>
    </row>
    <row r="372" spans="1:6" x14ac:dyDescent="0.2">
      <c r="A372" s="13" t="s">
        <v>403</v>
      </c>
      <c r="B372" s="409"/>
      <c r="C372" s="40">
        <v>53.978499999999997</v>
      </c>
      <c r="D372" s="403"/>
      <c r="F372" s="17"/>
    </row>
    <row r="373" spans="1:6" x14ac:dyDescent="0.2">
      <c r="A373" s="13" t="s">
        <v>470</v>
      </c>
      <c r="B373" s="409"/>
      <c r="C373" s="40">
        <v>73.434200000000004</v>
      </c>
      <c r="D373" s="403"/>
      <c r="F373" s="17"/>
    </row>
    <row r="374" spans="1:6" x14ac:dyDescent="0.2">
      <c r="A374" s="13" t="s">
        <v>471</v>
      </c>
      <c r="B374" s="409"/>
      <c r="C374" s="40">
        <v>107.4325</v>
      </c>
      <c r="D374" s="403"/>
      <c r="F374" s="17"/>
    </row>
    <row r="375" spans="1:6" x14ac:dyDescent="0.2">
      <c r="A375" s="13" t="s">
        <v>472</v>
      </c>
      <c r="B375" s="409"/>
      <c r="C375" s="40">
        <v>186.02099999999999</v>
      </c>
      <c r="D375" s="403"/>
      <c r="F375" s="17"/>
    </row>
    <row r="376" spans="1:6" x14ac:dyDescent="0.2">
      <c r="A376" s="13" t="s">
        <v>473</v>
      </c>
      <c r="B376" s="411"/>
      <c r="C376" s="40">
        <v>59.204500000000003</v>
      </c>
      <c r="D376" s="404"/>
      <c r="F376" s="17"/>
    </row>
    <row r="377" spans="1:6" x14ac:dyDescent="0.2">
      <c r="A377" s="10"/>
      <c r="B377" s="39"/>
      <c r="C377" s="42"/>
      <c r="D377" s="42"/>
      <c r="F377" s="17"/>
    </row>
    <row r="378" spans="1:6" x14ac:dyDescent="0.2">
      <c r="A378" s="13" t="s">
        <v>288</v>
      </c>
      <c r="B378" s="408" t="s">
        <v>407</v>
      </c>
      <c r="C378" s="40">
        <v>54.023200000000003</v>
      </c>
      <c r="D378" s="402">
        <f>SUM(C378:C384)</f>
        <v>332.47579999999999</v>
      </c>
      <c r="F378" s="17"/>
    </row>
    <row r="379" spans="1:6" x14ac:dyDescent="0.2">
      <c r="A379" s="13" t="s">
        <v>289</v>
      </c>
      <c r="B379" s="409"/>
      <c r="C379" s="40">
        <v>49.774900000000002</v>
      </c>
      <c r="D379" s="403"/>
      <c r="F379" s="17"/>
    </row>
    <row r="380" spans="1:6" x14ac:dyDescent="0.2">
      <c r="A380" s="13" t="s">
        <v>290</v>
      </c>
      <c r="B380" s="409"/>
      <c r="C380" s="40">
        <v>53.2301</v>
      </c>
      <c r="D380" s="403"/>
      <c r="F380" s="17"/>
    </row>
    <row r="381" spans="1:6" x14ac:dyDescent="0.2">
      <c r="A381" s="13" t="s">
        <v>434</v>
      </c>
      <c r="B381" s="409"/>
      <c r="C381" s="40">
        <v>18.658799999999999</v>
      </c>
      <c r="D381" s="403"/>
      <c r="F381" s="17"/>
    </row>
    <row r="382" spans="1:6" x14ac:dyDescent="0.2">
      <c r="A382" s="13" t="s">
        <v>435</v>
      </c>
      <c r="B382" s="409"/>
      <c r="C382" s="40">
        <v>62.414000000000001</v>
      </c>
      <c r="D382" s="403"/>
      <c r="F382" s="17"/>
    </row>
    <row r="383" spans="1:6" x14ac:dyDescent="0.2">
      <c r="A383" s="13" t="s">
        <v>436</v>
      </c>
      <c r="B383" s="409"/>
      <c r="C383" s="40">
        <v>61.571300000000001</v>
      </c>
      <c r="D383" s="403"/>
      <c r="F383" s="17"/>
    </row>
    <row r="384" spans="1:6" x14ac:dyDescent="0.2">
      <c r="A384" s="13" t="s">
        <v>437</v>
      </c>
      <c r="B384" s="411"/>
      <c r="C384" s="40">
        <v>32.8035</v>
      </c>
      <c r="D384" s="404"/>
      <c r="F384" s="17"/>
    </row>
    <row r="385" spans="1:6" x14ac:dyDescent="0.2">
      <c r="A385" s="10"/>
      <c r="B385" s="39"/>
      <c r="C385" s="42"/>
      <c r="D385" s="42"/>
      <c r="F385" s="17"/>
    </row>
    <row r="386" spans="1:6" x14ac:dyDescent="0.2">
      <c r="A386" s="13" t="s">
        <v>383</v>
      </c>
      <c r="B386" s="408" t="s">
        <v>136</v>
      </c>
      <c r="C386" s="40">
        <v>178.6996</v>
      </c>
      <c r="D386" s="402">
        <f>SUM(C386:C387)</f>
        <v>284.90120000000002</v>
      </c>
      <c r="F386" s="17"/>
    </row>
    <row r="387" spans="1:6" x14ac:dyDescent="0.2">
      <c r="A387" s="13" t="s">
        <v>384</v>
      </c>
      <c r="B387" s="411"/>
      <c r="C387" s="40">
        <v>106.2016</v>
      </c>
      <c r="D387" s="404"/>
      <c r="F387" s="17"/>
    </row>
    <row r="388" spans="1:6" x14ac:dyDescent="0.2">
      <c r="A388" s="10"/>
      <c r="B388" s="39"/>
      <c r="C388" s="42"/>
      <c r="D388" s="42"/>
      <c r="F388" s="17"/>
    </row>
    <row r="389" spans="1:6" x14ac:dyDescent="0.2">
      <c r="A389" s="13" t="s">
        <v>282</v>
      </c>
      <c r="B389" s="408" t="s">
        <v>407</v>
      </c>
      <c r="C389" s="40">
        <v>41.087299999999999</v>
      </c>
      <c r="D389" s="402">
        <f>SUM(C389:C395)</f>
        <v>461.55610000000001</v>
      </c>
      <c r="F389" s="17"/>
    </row>
    <row r="390" spans="1:6" x14ac:dyDescent="0.2">
      <c r="A390" s="13" t="s">
        <v>283</v>
      </c>
      <c r="B390" s="409"/>
      <c r="C390" s="40">
        <v>54.191099999999999</v>
      </c>
      <c r="D390" s="403"/>
      <c r="F390" s="17"/>
    </row>
    <row r="391" spans="1:6" x14ac:dyDescent="0.2">
      <c r="A391" s="13" t="s">
        <v>427</v>
      </c>
      <c r="B391" s="409"/>
      <c r="C391" s="40">
        <v>70.257099999999994</v>
      </c>
      <c r="D391" s="403"/>
      <c r="F391" s="17"/>
    </row>
    <row r="392" spans="1:6" x14ac:dyDescent="0.2">
      <c r="A392" s="13" t="s">
        <v>428</v>
      </c>
      <c r="B392" s="409"/>
      <c r="C392" s="40">
        <v>61.6907</v>
      </c>
      <c r="D392" s="403"/>
      <c r="F392" s="17"/>
    </row>
    <row r="393" spans="1:6" x14ac:dyDescent="0.2">
      <c r="A393" s="13" t="s">
        <v>429</v>
      </c>
      <c r="B393" s="409"/>
      <c r="C393" s="40">
        <v>60.759300000000003</v>
      </c>
      <c r="D393" s="403"/>
      <c r="F393" s="17"/>
    </row>
    <row r="394" spans="1:6" x14ac:dyDescent="0.2">
      <c r="A394" s="13" t="s">
        <v>430</v>
      </c>
      <c r="B394" s="409"/>
      <c r="C394" s="40">
        <v>55.036000000000001</v>
      </c>
      <c r="D394" s="403"/>
      <c r="F394" s="17"/>
    </row>
    <row r="395" spans="1:6" x14ac:dyDescent="0.2">
      <c r="A395" s="13" t="s">
        <v>431</v>
      </c>
      <c r="B395" s="411"/>
      <c r="C395" s="40">
        <v>118.5346</v>
      </c>
      <c r="D395" s="404"/>
      <c r="F395" s="17"/>
    </row>
    <row r="396" spans="1:6" x14ac:dyDescent="0.2">
      <c r="A396" s="10"/>
      <c r="B396" s="39"/>
      <c r="C396" s="42"/>
      <c r="D396" s="42"/>
      <c r="F396" s="17"/>
    </row>
    <row r="397" spans="1:6" x14ac:dyDescent="0.2">
      <c r="A397" s="13" t="s">
        <v>272</v>
      </c>
      <c r="B397" s="408" t="s">
        <v>133</v>
      </c>
      <c r="C397" s="40">
        <v>60.176699999999997</v>
      </c>
      <c r="D397" s="402">
        <f>SUM(C397:C402)</f>
        <v>349.94040000000001</v>
      </c>
      <c r="F397" s="17"/>
    </row>
    <row r="398" spans="1:6" x14ac:dyDescent="0.2">
      <c r="A398" s="13" t="s">
        <v>273</v>
      </c>
      <c r="B398" s="409"/>
      <c r="C398" s="40">
        <v>46.176600000000001</v>
      </c>
      <c r="D398" s="403"/>
      <c r="F398" s="17"/>
    </row>
    <row r="399" spans="1:6" x14ac:dyDescent="0.2">
      <c r="A399" s="13" t="s">
        <v>274</v>
      </c>
      <c r="B399" s="409"/>
      <c r="C399" s="40">
        <v>54.345500000000001</v>
      </c>
      <c r="D399" s="403"/>
      <c r="F399" s="17"/>
    </row>
    <row r="400" spans="1:6" x14ac:dyDescent="0.2">
      <c r="A400" s="13" t="s">
        <v>275</v>
      </c>
      <c r="B400" s="409"/>
      <c r="C400" s="40">
        <v>69.042000000000002</v>
      </c>
      <c r="D400" s="403"/>
      <c r="F400" s="17"/>
    </row>
    <row r="401" spans="1:6" x14ac:dyDescent="0.2">
      <c r="A401" s="13" t="s">
        <v>276</v>
      </c>
      <c r="B401" s="409"/>
      <c r="C401" s="40">
        <v>62.248600000000003</v>
      </c>
      <c r="D401" s="403"/>
      <c r="F401" s="17"/>
    </row>
    <row r="402" spans="1:6" x14ac:dyDescent="0.2">
      <c r="A402" s="13" t="s">
        <v>277</v>
      </c>
      <c r="B402" s="411"/>
      <c r="C402" s="40">
        <v>57.951000000000001</v>
      </c>
      <c r="D402" s="404"/>
      <c r="F402" s="17"/>
    </row>
    <row r="403" spans="1:6" x14ac:dyDescent="0.2">
      <c r="A403" s="10"/>
      <c r="B403" s="39"/>
      <c r="C403" s="42"/>
      <c r="D403" s="42"/>
      <c r="F403" s="17"/>
    </row>
    <row r="404" spans="1:6" x14ac:dyDescent="0.2">
      <c r="A404" s="13" t="s">
        <v>247</v>
      </c>
      <c r="B404" s="408" t="s">
        <v>133</v>
      </c>
      <c r="C404" s="40">
        <v>300.47980000000001</v>
      </c>
      <c r="D404" s="402">
        <f>SUM(C404:C412)</f>
        <v>1368.4891999999998</v>
      </c>
      <c r="F404" s="17"/>
    </row>
    <row r="405" spans="1:6" x14ac:dyDescent="0.2">
      <c r="A405" s="13" t="s">
        <v>248</v>
      </c>
      <c r="B405" s="409"/>
      <c r="C405" s="40">
        <v>143.59469999999999</v>
      </c>
      <c r="D405" s="403"/>
      <c r="F405" s="17"/>
    </row>
    <row r="406" spans="1:6" x14ac:dyDescent="0.2">
      <c r="A406" s="13" t="s">
        <v>249</v>
      </c>
      <c r="B406" s="409"/>
      <c r="C406" s="40">
        <v>161.4529</v>
      </c>
      <c r="D406" s="403"/>
      <c r="F406" s="17"/>
    </row>
    <row r="407" spans="1:6" x14ac:dyDescent="0.2">
      <c r="A407" s="13" t="s">
        <v>250</v>
      </c>
      <c r="B407" s="409"/>
      <c r="C407" s="40">
        <v>138.66499999999999</v>
      </c>
      <c r="D407" s="403"/>
      <c r="F407" s="17"/>
    </row>
    <row r="408" spans="1:6" x14ac:dyDescent="0.2">
      <c r="A408" s="13" t="s">
        <v>251</v>
      </c>
      <c r="B408" s="409"/>
      <c r="C408" s="40">
        <v>144.5549</v>
      </c>
      <c r="D408" s="403"/>
      <c r="F408" s="17"/>
    </row>
    <row r="409" spans="1:6" x14ac:dyDescent="0.2">
      <c r="A409" s="13" t="s">
        <v>252</v>
      </c>
      <c r="B409" s="409"/>
      <c r="C409" s="40">
        <v>141.27719999999999</v>
      </c>
      <c r="D409" s="403"/>
      <c r="F409" s="17"/>
    </row>
    <row r="410" spans="1:6" x14ac:dyDescent="0.2">
      <c r="A410" s="13" t="s">
        <v>253</v>
      </c>
      <c r="B410" s="409"/>
      <c r="C410" s="40">
        <v>112.3326</v>
      </c>
      <c r="D410" s="403"/>
      <c r="F410" s="17"/>
    </row>
    <row r="411" spans="1:6" x14ac:dyDescent="0.2">
      <c r="A411" s="13" t="s">
        <v>254</v>
      </c>
      <c r="B411" s="409"/>
      <c r="C411" s="40">
        <v>100.0792</v>
      </c>
      <c r="D411" s="403"/>
      <c r="F411" s="17"/>
    </row>
    <row r="412" spans="1:6" x14ac:dyDescent="0.2">
      <c r="A412" s="13" t="s">
        <v>255</v>
      </c>
      <c r="B412" s="411"/>
      <c r="C412" s="40">
        <v>126.05289999999999</v>
      </c>
      <c r="D412" s="404"/>
      <c r="F412" s="17"/>
    </row>
    <row r="413" spans="1:6" x14ac:dyDescent="0.2">
      <c r="A413" s="10"/>
      <c r="B413" s="39"/>
      <c r="C413" s="42"/>
      <c r="D413" s="42"/>
      <c r="F413" s="17"/>
    </row>
    <row r="414" spans="1:6" x14ac:dyDescent="0.2">
      <c r="A414" s="13" t="s">
        <v>233</v>
      </c>
      <c r="B414" s="408" t="s">
        <v>133</v>
      </c>
      <c r="C414" s="40">
        <v>470.6103</v>
      </c>
      <c r="D414" s="402">
        <f>SUM(C414:C419)</f>
        <v>1201.8697</v>
      </c>
      <c r="F414" s="17"/>
    </row>
    <row r="415" spans="1:6" x14ac:dyDescent="0.2">
      <c r="A415" s="13" t="s">
        <v>234</v>
      </c>
      <c r="B415" s="409"/>
      <c r="C415" s="40">
        <v>143.50890000000001</v>
      </c>
      <c r="D415" s="403"/>
      <c r="F415" s="17"/>
    </row>
    <row r="416" spans="1:6" x14ac:dyDescent="0.2">
      <c r="A416" s="13" t="s">
        <v>235</v>
      </c>
      <c r="B416" s="409"/>
      <c r="C416" s="40">
        <v>156.9598</v>
      </c>
      <c r="D416" s="403"/>
      <c r="F416" s="17"/>
    </row>
    <row r="417" spans="1:6" x14ac:dyDescent="0.2">
      <c r="A417" s="13" t="s">
        <v>236</v>
      </c>
      <c r="B417" s="409"/>
      <c r="C417" s="40">
        <v>137.88810000000001</v>
      </c>
      <c r="D417" s="403"/>
      <c r="F417" s="17"/>
    </row>
    <row r="418" spans="1:6" x14ac:dyDescent="0.2">
      <c r="A418" s="13" t="s">
        <v>237</v>
      </c>
      <c r="B418" s="409"/>
      <c r="C418" s="40">
        <v>145.7045</v>
      </c>
      <c r="D418" s="403"/>
      <c r="F418" s="17"/>
    </row>
    <row r="419" spans="1:6" x14ac:dyDescent="0.2">
      <c r="A419" s="13" t="s">
        <v>238</v>
      </c>
      <c r="B419" s="409"/>
      <c r="C419" s="40">
        <v>147.19810000000001</v>
      </c>
      <c r="D419" s="403"/>
      <c r="F419" s="17"/>
    </row>
    <row r="420" spans="1:6" x14ac:dyDescent="0.2">
      <c r="A420" s="10"/>
      <c r="B420" s="39"/>
      <c r="C420" s="42"/>
      <c r="D420" s="42"/>
      <c r="F420" s="17"/>
    </row>
    <row r="421" spans="1:6" x14ac:dyDescent="0.2">
      <c r="A421" s="13" t="s">
        <v>487</v>
      </c>
      <c r="B421" s="12" t="s">
        <v>492</v>
      </c>
      <c r="C421" s="47">
        <v>155.98410000000001</v>
      </c>
      <c r="D421" s="40">
        <f>SUM(C421)</f>
        <v>155.98410000000001</v>
      </c>
      <c r="F421" s="17"/>
    </row>
    <row r="422" spans="1:6" x14ac:dyDescent="0.2">
      <c r="A422" s="10"/>
      <c r="B422" s="46"/>
      <c r="C422" s="42"/>
      <c r="D422" s="45"/>
      <c r="F422" s="17"/>
    </row>
    <row r="423" spans="1:6" x14ac:dyDescent="0.2">
      <c r="A423" s="13" t="s">
        <v>224</v>
      </c>
      <c r="B423" s="408" t="s">
        <v>135</v>
      </c>
      <c r="C423" s="40">
        <v>66.010499999999993</v>
      </c>
      <c r="D423" s="402">
        <f>SUM(C423:C433)</f>
        <v>625.69259999999997</v>
      </c>
      <c r="F423" s="17"/>
    </row>
    <row r="424" spans="1:6" x14ac:dyDescent="0.2">
      <c r="A424" s="13" t="s">
        <v>225</v>
      </c>
      <c r="B424" s="409"/>
      <c r="C424" s="40">
        <v>55.273600000000002</v>
      </c>
      <c r="D424" s="403"/>
      <c r="F424" s="17"/>
    </row>
    <row r="425" spans="1:6" x14ac:dyDescent="0.2">
      <c r="A425" s="13" t="s">
        <v>226</v>
      </c>
      <c r="B425" s="409"/>
      <c r="C425" s="40">
        <v>56.658499999999997</v>
      </c>
      <c r="D425" s="403"/>
      <c r="F425" s="17"/>
    </row>
    <row r="426" spans="1:6" x14ac:dyDescent="0.2">
      <c r="A426" s="13" t="s">
        <v>227</v>
      </c>
      <c r="B426" s="409"/>
      <c r="C426" s="40">
        <v>53.363</v>
      </c>
      <c r="D426" s="403"/>
      <c r="F426" s="17"/>
    </row>
    <row r="427" spans="1:6" x14ac:dyDescent="0.2">
      <c r="A427" s="13" t="s">
        <v>228</v>
      </c>
      <c r="B427" s="409"/>
      <c r="C427" s="40">
        <v>63.750799999999998</v>
      </c>
      <c r="D427" s="403"/>
      <c r="F427" s="17"/>
    </row>
    <row r="428" spans="1:6" x14ac:dyDescent="0.2">
      <c r="A428" s="13" t="s">
        <v>229</v>
      </c>
      <c r="B428" s="409"/>
      <c r="C428" s="40">
        <v>53.340200000000003</v>
      </c>
      <c r="D428" s="403"/>
      <c r="F428" s="17"/>
    </row>
    <row r="429" spans="1:6" x14ac:dyDescent="0.2">
      <c r="A429" s="13" t="s">
        <v>230</v>
      </c>
      <c r="B429" s="409"/>
      <c r="C429" s="40">
        <v>62.649000000000001</v>
      </c>
      <c r="D429" s="403"/>
      <c r="F429" s="17"/>
    </row>
    <row r="430" spans="1:6" x14ac:dyDescent="0.2">
      <c r="A430" s="13" t="s">
        <v>231</v>
      </c>
      <c r="B430" s="409"/>
      <c r="C430" s="40">
        <v>57.997799999999998</v>
      </c>
      <c r="D430" s="403"/>
      <c r="F430" s="17"/>
    </row>
    <row r="431" spans="1:6" x14ac:dyDescent="0.2">
      <c r="A431" s="13" t="s">
        <v>232</v>
      </c>
      <c r="B431" s="409"/>
      <c r="C431" s="40">
        <v>53.3142</v>
      </c>
      <c r="D431" s="403"/>
      <c r="F431" s="17"/>
    </row>
    <row r="432" spans="1:6" x14ac:dyDescent="0.2">
      <c r="A432" s="13" t="s">
        <v>515</v>
      </c>
      <c r="B432" s="409"/>
      <c r="C432" s="40">
        <v>53.796599999999998</v>
      </c>
      <c r="D432" s="403"/>
      <c r="F432" s="17"/>
    </row>
    <row r="433" spans="1:6" x14ac:dyDescent="0.2">
      <c r="A433" s="13" t="s">
        <v>516</v>
      </c>
      <c r="B433" s="409"/>
      <c r="C433" s="40">
        <v>49.538400000000003</v>
      </c>
      <c r="D433" s="403"/>
      <c r="F433" s="17"/>
    </row>
    <row r="434" spans="1:6" x14ac:dyDescent="0.2">
      <c r="A434" s="10"/>
      <c r="B434" s="39"/>
      <c r="C434" s="42"/>
      <c r="D434" s="42"/>
      <c r="F434" s="17"/>
    </row>
    <row r="435" spans="1:6" x14ac:dyDescent="0.2">
      <c r="A435" s="13" t="s">
        <v>496</v>
      </c>
      <c r="B435" s="408" t="s">
        <v>492</v>
      </c>
      <c r="C435" s="47">
        <v>144.29509999999999</v>
      </c>
      <c r="D435" s="402">
        <f>SUM(C435:C437)</f>
        <v>574.78729999999996</v>
      </c>
      <c r="F435" s="17"/>
    </row>
    <row r="436" spans="1:6" x14ac:dyDescent="0.2">
      <c r="A436" s="13" t="s">
        <v>497</v>
      </c>
      <c r="B436" s="409"/>
      <c r="C436" s="47">
        <v>213.05199999999999</v>
      </c>
      <c r="D436" s="403"/>
      <c r="F436" s="17"/>
    </row>
    <row r="437" spans="1:6" x14ac:dyDescent="0.2">
      <c r="A437" s="13" t="s">
        <v>498</v>
      </c>
      <c r="B437" s="411"/>
      <c r="C437" s="47">
        <v>217.4402</v>
      </c>
      <c r="D437" s="404"/>
      <c r="F437" s="17"/>
    </row>
    <row r="438" spans="1:6" x14ac:dyDescent="0.2">
      <c r="A438" s="10"/>
      <c r="B438" s="46"/>
      <c r="C438" s="42"/>
      <c r="D438" s="45"/>
      <c r="F438" s="17"/>
    </row>
    <row r="439" spans="1:6" x14ac:dyDescent="0.2">
      <c r="A439" s="13" t="s">
        <v>381</v>
      </c>
      <c r="B439" s="408" t="s">
        <v>136</v>
      </c>
      <c r="C439" s="40">
        <v>170.2354</v>
      </c>
      <c r="D439" s="402">
        <f>SUM(C439:C440)</f>
        <v>326.75469999999996</v>
      </c>
      <c r="F439" s="17"/>
    </row>
    <row r="440" spans="1:6" x14ac:dyDescent="0.2">
      <c r="A440" s="13" t="s">
        <v>382</v>
      </c>
      <c r="B440" s="411"/>
      <c r="C440" s="40">
        <v>156.51929999999999</v>
      </c>
      <c r="D440" s="404"/>
      <c r="F440" s="17"/>
    </row>
    <row r="441" spans="1:6" x14ac:dyDescent="0.2">
      <c r="A441" s="10"/>
      <c r="B441" s="39"/>
      <c r="C441" s="42"/>
      <c r="D441" s="42"/>
      <c r="F441" s="17"/>
    </row>
    <row r="442" spans="1:6" x14ac:dyDescent="0.2">
      <c r="A442" s="13" t="s">
        <v>507</v>
      </c>
      <c r="B442" s="408" t="s">
        <v>492</v>
      </c>
      <c r="C442" s="47">
        <v>46.872799999999998</v>
      </c>
      <c r="D442" s="402">
        <f>SUM(C442:C443)</f>
        <v>266.98840000000001</v>
      </c>
      <c r="F442" s="17"/>
    </row>
    <row r="443" spans="1:6" x14ac:dyDescent="0.2">
      <c r="A443" s="13" t="s">
        <v>508</v>
      </c>
      <c r="B443" s="411"/>
      <c r="C443" s="47">
        <v>220.1156</v>
      </c>
      <c r="D443" s="404"/>
      <c r="F443" s="17"/>
    </row>
    <row r="444" spans="1:6" x14ac:dyDescent="0.2">
      <c r="A444" s="10"/>
      <c r="B444" s="46"/>
      <c r="C444" s="42"/>
      <c r="D444" s="45"/>
      <c r="F444" s="17"/>
    </row>
    <row r="445" spans="1:6" x14ac:dyDescent="0.2">
      <c r="A445" s="13" t="s">
        <v>388</v>
      </c>
      <c r="B445" s="408" t="s">
        <v>407</v>
      </c>
      <c r="C445" s="40">
        <v>80.8994</v>
      </c>
      <c r="D445" s="402">
        <f>SUM(C445:C452)</f>
        <v>1004.6258</v>
      </c>
      <c r="F445" s="17"/>
    </row>
    <row r="446" spans="1:6" x14ac:dyDescent="0.2">
      <c r="A446" s="13" t="s">
        <v>389</v>
      </c>
      <c r="B446" s="409"/>
      <c r="C446" s="40">
        <v>100.2876</v>
      </c>
      <c r="D446" s="403"/>
      <c r="F446" s="17"/>
    </row>
    <row r="447" spans="1:6" x14ac:dyDescent="0.2">
      <c r="A447" s="13" t="s">
        <v>390</v>
      </c>
      <c r="B447" s="409"/>
      <c r="C447" s="40">
        <v>233.02539999999999</v>
      </c>
      <c r="D447" s="403"/>
      <c r="F447" s="17"/>
    </row>
    <row r="448" spans="1:6" x14ac:dyDescent="0.2">
      <c r="A448" s="13" t="s">
        <v>391</v>
      </c>
      <c r="B448" s="409"/>
      <c r="C448" s="40">
        <v>116.1619</v>
      </c>
      <c r="D448" s="403"/>
      <c r="F448" s="17"/>
    </row>
    <row r="449" spans="1:6" x14ac:dyDescent="0.2">
      <c r="A449" s="13" t="s">
        <v>392</v>
      </c>
      <c r="B449" s="409"/>
      <c r="C449" s="40">
        <v>40.049700000000001</v>
      </c>
      <c r="D449" s="403"/>
      <c r="F449" s="17"/>
    </row>
    <row r="450" spans="1:6" x14ac:dyDescent="0.2">
      <c r="A450" s="13" t="s">
        <v>411</v>
      </c>
      <c r="B450" s="409"/>
      <c r="C450" s="40">
        <v>98.846400000000003</v>
      </c>
      <c r="D450" s="403"/>
      <c r="F450" s="17"/>
    </row>
    <row r="451" spans="1:6" x14ac:dyDescent="0.2">
      <c r="A451" s="13" t="s">
        <v>412</v>
      </c>
      <c r="B451" s="409"/>
      <c r="C451" s="40">
        <v>126.07210000000001</v>
      </c>
      <c r="D451" s="403"/>
      <c r="F451" s="17"/>
    </row>
    <row r="452" spans="1:6" x14ac:dyDescent="0.2">
      <c r="A452" s="13" t="s">
        <v>413</v>
      </c>
      <c r="B452" s="411"/>
      <c r="C452" s="40">
        <v>209.2833</v>
      </c>
      <c r="D452" s="404"/>
      <c r="F452" s="17"/>
    </row>
    <row r="453" spans="1:6" x14ac:dyDescent="0.2">
      <c r="A453" s="10"/>
      <c r="B453" s="39"/>
      <c r="C453" s="42"/>
      <c r="D453" s="42"/>
      <c r="F453" s="17"/>
    </row>
    <row r="454" spans="1:6" x14ac:dyDescent="0.2">
      <c r="A454" s="13" t="s">
        <v>510</v>
      </c>
      <c r="B454" s="12" t="s">
        <v>136</v>
      </c>
      <c r="C454" s="40">
        <v>55.2699</v>
      </c>
      <c r="D454" s="40">
        <f>SUM(C454)</f>
        <v>55.2699</v>
      </c>
      <c r="F454" s="17"/>
    </row>
    <row r="455" spans="1:6" x14ac:dyDescent="0.2">
      <c r="A455" s="10"/>
      <c r="B455" s="39"/>
      <c r="C455" s="42"/>
      <c r="D455" s="42"/>
      <c r="F455" s="17"/>
    </row>
    <row r="456" spans="1:6" x14ac:dyDescent="0.2">
      <c r="A456" s="13" t="s">
        <v>511</v>
      </c>
      <c r="B456" s="12" t="s">
        <v>133</v>
      </c>
      <c r="C456" s="40">
        <v>54.773499999999999</v>
      </c>
      <c r="D456" s="40">
        <f>SUM(C456)</f>
        <v>54.773499999999999</v>
      </c>
      <c r="F456" s="17"/>
    </row>
    <row r="457" spans="1:6" x14ac:dyDescent="0.2">
      <c r="A457" s="10"/>
      <c r="B457" s="39"/>
      <c r="C457" s="42"/>
      <c r="D457" s="42"/>
      <c r="F457" s="17"/>
    </row>
    <row r="458" spans="1:6" x14ac:dyDescent="0.2">
      <c r="A458" s="13" t="s">
        <v>512</v>
      </c>
      <c r="B458" s="12" t="s">
        <v>133</v>
      </c>
      <c r="C458" s="40">
        <v>54.083100000000002</v>
      </c>
      <c r="D458" s="40">
        <f>SUM(C458)</f>
        <v>54.083100000000002</v>
      </c>
      <c r="F458" s="17"/>
    </row>
    <row r="459" spans="1:6" x14ac:dyDescent="0.2">
      <c r="A459" s="10"/>
      <c r="B459" s="39"/>
      <c r="C459" s="42"/>
      <c r="D459" s="42"/>
      <c r="F459" s="17"/>
    </row>
    <row r="460" spans="1:6" x14ac:dyDescent="0.2">
      <c r="A460" s="13" t="s">
        <v>513</v>
      </c>
      <c r="B460" s="12" t="s">
        <v>133</v>
      </c>
      <c r="C460" s="40">
        <v>54.7346</v>
      </c>
      <c r="D460" s="40">
        <f>SUM(C460)</f>
        <v>54.7346</v>
      </c>
      <c r="F460" s="17"/>
    </row>
    <row r="461" spans="1:6" x14ac:dyDescent="0.2">
      <c r="A461" s="10"/>
      <c r="B461" s="46"/>
      <c r="C461" s="42"/>
      <c r="D461" s="45"/>
      <c r="F461" s="17"/>
    </row>
    <row r="462" spans="1:6" x14ac:dyDescent="0.2">
      <c r="A462" s="13" t="s">
        <v>130</v>
      </c>
      <c r="B462" s="49" t="s">
        <v>133</v>
      </c>
      <c r="C462" s="40">
        <v>146.45650000000001</v>
      </c>
      <c r="D462" s="50">
        <f>SUM(C462:C462)</f>
        <v>146.45650000000001</v>
      </c>
      <c r="F462" s="17"/>
    </row>
    <row r="463" spans="1:6" x14ac:dyDescent="0.2">
      <c r="A463" s="10"/>
      <c r="B463" s="39"/>
      <c r="C463" s="42"/>
      <c r="D463" s="42"/>
      <c r="F463" s="17"/>
    </row>
    <row r="464" spans="1:6" x14ac:dyDescent="0.2">
      <c r="A464" s="13" t="s">
        <v>509</v>
      </c>
      <c r="B464" s="12" t="s">
        <v>492</v>
      </c>
      <c r="C464" s="47">
        <v>413.69420000000002</v>
      </c>
      <c r="D464" s="40">
        <f>SUM(C464)</f>
        <v>413.69420000000002</v>
      </c>
      <c r="F464" s="17"/>
    </row>
    <row r="465" spans="1:6" x14ac:dyDescent="0.2">
      <c r="A465" s="10"/>
      <c r="B465" s="46"/>
      <c r="C465" s="42"/>
      <c r="D465" s="45"/>
      <c r="F465" s="17"/>
    </row>
    <row r="466" spans="1:6" x14ac:dyDescent="0.2">
      <c r="A466" s="13" t="s">
        <v>365</v>
      </c>
      <c r="B466" s="408" t="s">
        <v>136</v>
      </c>
      <c r="C466" s="40">
        <v>51.733899999999998</v>
      </c>
      <c r="D466" s="402">
        <f>SUM(C466:C471)</f>
        <v>731.56849999999997</v>
      </c>
      <c r="F466" s="17"/>
    </row>
    <row r="467" spans="1:6" x14ac:dyDescent="0.2">
      <c r="A467" s="13" t="s">
        <v>366</v>
      </c>
      <c r="B467" s="409"/>
      <c r="C467" s="40">
        <v>101.90219999999999</v>
      </c>
      <c r="D467" s="403"/>
      <c r="F467" s="17"/>
    </row>
    <row r="468" spans="1:6" x14ac:dyDescent="0.2">
      <c r="A468" s="13" t="s">
        <v>367</v>
      </c>
      <c r="B468" s="409"/>
      <c r="C468" s="40">
        <v>125.10080000000001</v>
      </c>
      <c r="D468" s="403"/>
      <c r="F468" s="17"/>
    </row>
    <row r="469" spans="1:6" x14ac:dyDescent="0.2">
      <c r="A469" s="13" t="s">
        <v>368</v>
      </c>
      <c r="B469" s="409"/>
      <c r="C469" s="40">
        <v>170.62459999999999</v>
      </c>
      <c r="D469" s="403"/>
      <c r="F469" s="17"/>
    </row>
    <row r="470" spans="1:6" x14ac:dyDescent="0.2">
      <c r="A470" s="13" t="s">
        <v>369</v>
      </c>
      <c r="B470" s="409"/>
      <c r="C470" s="40">
        <v>153.3115</v>
      </c>
      <c r="D470" s="403"/>
      <c r="F470" s="17"/>
    </row>
    <row r="471" spans="1:6" x14ac:dyDescent="0.2">
      <c r="A471" s="13" t="s">
        <v>370</v>
      </c>
      <c r="B471" s="411"/>
      <c r="C471" s="40">
        <v>128.8955</v>
      </c>
      <c r="D471" s="404"/>
      <c r="F471" s="17"/>
    </row>
    <row r="472" spans="1:6" x14ac:dyDescent="0.2">
      <c r="A472" s="10"/>
      <c r="B472" s="39"/>
      <c r="C472" s="42"/>
      <c r="D472" s="42"/>
      <c r="F472" s="17"/>
    </row>
    <row r="474" spans="1:6" x14ac:dyDescent="0.2">
      <c r="A474" s="410" t="s">
        <v>404</v>
      </c>
      <c r="B474" s="410"/>
      <c r="C474" s="410"/>
      <c r="D474" s="51">
        <f>SUM(D6:D472)</f>
        <v>51418.710900000027</v>
      </c>
    </row>
    <row r="475" spans="1:6" x14ac:dyDescent="0.2">
      <c r="A475" s="410" t="s">
        <v>405</v>
      </c>
      <c r="B475" s="410"/>
      <c r="C475" s="410"/>
      <c r="D475" s="52">
        <f>ROUND(D474/1000,4)</f>
        <v>51.418700000000001</v>
      </c>
    </row>
  </sheetData>
  <mergeCells count="110">
    <mergeCell ref="B302:B311"/>
    <mergeCell ref="D302:D311"/>
    <mergeCell ref="B378:B384"/>
    <mergeCell ref="D378:D384"/>
    <mergeCell ref="B313:B330"/>
    <mergeCell ref="D313:D330"/>
    <mergeCell ref="B299:B300"/>
    <mergeCell ref="D299:D300"/>
    <mergeCell ref="B221:B223"/>
    <mergeCell ref="D221:D223"/>
    <mergeCell ref="B225:B226"/>
    <mergeCell ref="D225:D226"/>
    <mergeCell ref="B270:B273"/>
    <mergeCell ref="D270:D273"/>
    <mergeCell ref="B275:B280"/>
    <mergeCell ref="D275:D280"/>
    <mergeCell ref="B282:B289"/>
    <mergeCell ref="D282:D289"/>
    <mergeCell ref="B178:B183"/>
    <mergeCell ref="D178:D183"/>
    <mergeCell ref="D187:D203"/>
    <mergeCell ref="B207:B211"/>
    <mergeCell ref="D207:D211"/>
    <mergeCell ref="B240:B243"/>
    <mergeCell ref="D240:D243"/>
    <mergeCell ref="B256:B268"/>
    <mergeCell ref="D256:D268"/>
    <mergeCell ref="D249:D252"/>
    <mergeCell ref="D21:D22"/>
    <mergeCell ref="B291:B293"/>
    <mergeCell ref="D291:D293"/>
    <mergeCell ref="B80:B82"/>
    <mergeCell ref="D80:D82"/>
    <mergeCell ref="B89:B91"/>
    <mergeCell ref="D89:D91"/>
    <mergeCell ref="B99:B101"/>
    <mergeCell ref="D99:D101"/>
    <mergeCell ref="B108:B109"/>
    <mergeCell ref="D108:D109"/>
    <mergeCell ref="B213:B219"/>
    <mergeCell ref="D213:D219"/>
    <mergeCell ref="D122:D140"/>
    <mergeCell ref="B142:B149"/>
    <mergeCell ref="D142:D149"/>
    <mergeCell ref="B155:B162"/>
    <mergeCell ref="D155:D162"/>
    <mergeCell ref="B168:B176"/>
    <mergeCell ref="D168:D176"/>
    <mergeCell ref="B122:B140"/>
    <mergeCell ref="B151:B153"/>
    <mergeCell ref="D151:D153"/>
    <mergeCell ref="B249:B252"/>
    <mergeCell ref="A1:D1"/>
    <mergeCell ref="A2:D2"/>
    <mergeCell ref="B6:B12"/>
    <mergeCell ref="D6:D12"/>
    <mergeCell ref="B14:B15"/>
    <mergeCell ref="D14:D15"/>
    <mergeCell ref="B119:B120"/>
    <mergeCell ref="D119:D120"/>
    <mergeCell ref="B24:B35"/>
    <mergeCell ref="D24:D35"/>
    <mergeCell ref="B37:B48"/>
    <mergeCell ref="D37:D48"/>
    <mergeCell ref="B50:B57"/>
    <mergeCell ref="D50:D57"/>
    <mergeCell ref="B70:B72"/>
    <mergeCell ref="D70:D72"/>
    <mergeCell ref="D61:D68"/>
    <mergeCell ref="B86:B87"/>
    <mergeCell ref="D86:D87"/>
    <mergeCell ref="B105:B106"/>
    <mergeCell ref="D105:D106"/>
    <mergeCell ref="B17:B19"/>
    <mergeCell ref="D17:D19"/>
    <mergeCell ref="B21:B22"/>
    <mergeCell ref="B332:B346"/>
    <mergeCell ref="D332:D346"/>
    <mergeCell ref="B348:B351"/>
    <mergeCell ref="D348:D351"/>
    <mergeCell ref="B359:B367"/>
    <mergeCell ref="B353:B357"/>
    <mergeCell ref="D353:D357"/>
    <mergeCell ref="D359:D367"/>
    <mergeCell ref="B369:B376"/>
    <mergeCell ref="D369:D376"/>
    <mergeCell ref="B386:B387"/>
    <mergeCell ref="D386:D387"/>
    <mergeCell ref="B389:B395"/>
    <mergeCell ref="D389:D395"/>
    <mergeCell ref="B397:B402"/>
    <mergeCell ref="D397:D402"/>
    <mergeCell ref="B404:B412"/>
    <mergeCell ref="D404:D412"/>
    <mergeCell ref="B414:B419"/>
    <mergeCell ref="D414:D419"/>
    <mergeCell ref="B423:B433"/>
    <mergeCell ref="D423:D433"/>
    <mergeCell ref="A474:C474"/>
    <mergeCell ref="A475:C475"/>
    <mergeCell ref="B439:B440"/>
    <mergeCell ref="D439:D440"/>
    <mergeCell ref="B445:B452"/>
    <mergeCell ref="D445:D452"/>
    <mergeCell ref="B466:B471"/>
    <mergeCell ref="D466:D471"/>
    <mergeCell ref="B442:B443"/>
    <mergeCell ref="D442:D443"/>
    <mergeCell ref="B435:B437"/>
    <mergeCell ref="D435:D437"/>
  </mergeCells>
  <printOptions horizontalCentered="1"/>
  <pageMargins left="0.98425196850393704" right="0.78740157480314965" top="1.7716535433070868" bottom="0.78740157480314965" header="0" footer="0"/>
  <pageSetup paperSize="9" scale="60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view="pageBreakPreview" topLeftCell="A13" zoomScale="130" zoomScaleSheetLayoutView="130" workbookViewId="0">
      <selection activeCell="D46" sqref="D46"/>
    </sheetView>
  </sheetViews>
  <sheetFormatPr defaultRowHeight="12" x14ac:dyDescent="0.2"/>
  <cols>
    <col min="1" max="1" width="80.83203125" style="8" customWidth="1"/>
    <col min="2" max="2" width="30.83203125" style="8" customWidth="1"/>
    <col min="3" max="16384" width="9.33203125" style="8"/>
  </cols>
  <sheetData>
    <row r="1" spans="1:2" x14ac:dyDescent="0.2">
      <c r="A1" s="359" t="s">
        <v>533</v>
      </c>
      <c r="B1" s="359"/>
    </row>
    <row r="2" spans="1:2" x14ac:dyDescent="0.2">
      <c r="A2" s="359" t="s">
        <v>534</v>
      </c>
      <c r="B2" s="359"/>
    </row>
    <row r="4" spans="1:2" x14ac:dyDescent="0.2">
      <c r="A4" s="9" t="s">
        <v>518</v>
      </c>
      <c r="B4" s="9" t="s">
        <v>519</v>
      </c>
    </row>
    <row r="6" spans="1:2" x14ac:dyDescent="0.2">
      <c r="A6" s="8" t="s">
        <v>574</v>
      </c>
    </row>
    <row r="7" spans="1:2" x14ac:dyDescent="0.2">
      <c r="A7" s="33" t="s">
        <v>91</v>
      </c>
      <c r="B7" s="34">
        <v>1150.97</v>
      </c>
    </row>
    <row r="8" spans="1:2" x14ac:dyDescent="0.2">
      <c r="A8" s="33" t="s">
        <v>92</v>
      </c>
      <c r="B8" s="34">
        <v>1263.8399999999999</v>
      </c>
    </row>
    <row r="9" spans="1:2" x14ac:dyDescent="0.2">
      <c r="A9" s="33" t="s">
        <v>93</v>
      </c>
      <c r="B9" s="34">
        <v>1060</v>
      </c>
    </row>
    <row r="10" spans="1:2" x14ac:dyDescent="0.2">
      <c r="A10" s="33" t="s">
        <v>94</v>
      </c>
      <c r="B10" s="34">
        <v>1263.8399999999999</v>
      </c>
    </row>
    <row r="11" spans="1:2" x14ac:dyDescent="0.2">
      <c r="A11" s="33" t="s">
        <v>95</v>
      </c>
      <c r="B11" s="34">
        <v>1263.8399999999999</v>
      </c>
    </row>
    <row r="12" spans="1:2" x14ac:dyDescent="0.2">
      <c r="A12" s="33" t="s">
        <v>96</v>
      </c>
      <c r="B12" s="34">
        <v>1150.97</v>
      </c>
    </row>
    <row r="13" spans="1:2" x14ac:dyDescent="0.2">
      <c r="A13" s="33" t="s">
        <v>97</v>
      </c>
      <c r="B13" s="34">
        <v>1194.06</v>
      </c>
    </row>
    <row r="14" spans="1:2" x14ac:dyDescent="0.2">
      <c r="A14" s="33" t="s">
        <v>98</v>
      </c>
      <c r="B14" s="34">
        <v>1060</v>
      </c>
    </row>
    <row r="15" spans="1:2" x14ac:dyDescent="0.2">
      <c r="A15" s="33" t="s">
        <v>18</v>
      </c>
      <c r="B15" s="34">
        <v>1060</v>
      </c>
    </row>
    <row r="16" spans="1:2" x14ac:dyDescent="0.2">
      <c r="A16" s="33" t="s">
        <v>99</v>
      </c>
      <c r="B16" s="34">
        <v>1263.8399999999999</v>
      </c>
    </row>
    <row r="17" spans="1:2" x14ac:dyDescent="0.2">
      <c r="A17" s="33" t="s">
        <v>3</v>
      </c>
      <c r="B17" s="34">
        <v>308</v>
      </c>
    </row>
    <row r="18" spans="1:2" x14ac:dyDescent="0.2">
      <c r="A18" s="33" t="s">
        <v>2</v>
      </c>
      <c r="B18" s="35">
        <v>0.2</v>
      </c>
    </row>
    <row r="20" spans="1:2" x14ac:dyDescent="0.2">
      <c r="A20" s="8" t="s">
        <v>575</v>
      </c>
    </row>
    <row r="21" spans="1:2" x14ac:dyDescent="0.2">
      <c r="A21" s="33" t="s">
        <v>576</v>
      </c>
      <c r="B21" s="34">
        <v>1407.5</v>
      </c>
    </row>
    <row r="22" spans="1:2" x14ac:dyDescent="0.2">
      <c r="A22" s="33" t="s">
        <v>42</v>
      </c>
      <c r="B22" s="34">
        <v>1191.5</v>
      </c>
    </row>
    <row r="23" spans="1:2" x14ac:dyDescent="0.2">
      <c r="A23" s="33" t="s">
        <v>577</v>
      </c>
      <c r="B23" s="34">
        <v>998</v>
      </c>
    </row>
    <row r="24" spans="1:2" x14ac:dyDescent="0.2">
      <c r="A24" s="33" t="s">
        <v>3</v>
      </c>
      <c r="B24" s="34">
        <v>225</v>
      </c>
    </row>
    <row r="25" spans="1:2" x14ac:dyDescent="0.2">
      <c r="A25" s="33" t="s">
        <v>578</v>
      </c>
      <c r="B25" s="34">
        <v>19</v>
      </c>
    </row>
    <row r="27" spans="1:2" ht="12.75" x14ac:dyDescent="0.2">
      <c r="A27" s="36" t="s">
        <v>579</v>
      </c>
    </row>
    <row r="28" spans="1:2" x14ac:dyDescent="0.2">
      <c r="A28" s="33" t="s">
        <v>580</v>
      </c>
      <c r="B28" s="34">
        <v>1570.82</v>
      </c>
    </row>
    <row r="30" spans="1:2" ht="12.75" x14ac:dyDescent="0.2">
      <c r="A30" s="36" t="s">
        <v>102</v>
      </c>
    </row>
    <row r="31" spans="1:2" x14ac:dyDescent="0.2">
      <c r="A31" s="33" t="s">
        <v>103</v>
      </c>
      <c r="B31" s="34">
        <v>2322.06</v>
      </c>
    </row>
    <row r="33" spans="1:2" ht="12.75" x14ac:dyDescent="0.2">
      <c r="A33" s="36" t="s">
        <v>523</v>
      </c>
    </row>
    <row r="34" spans="1:2" x14ac:dyDescent="0.2">
      <c r="A34" s="33" t="s">
        <v>524</v>
      </c>
      <c r="B34" s="34">
        <v>1475.88</v>
      </c>
    </row>
    <row r="36" spans="1:2" ht="12.75" x14ac:dyDescent="0.2">
      <c r="A36" s="36" t="s">
        <v>584</v>
      </c>
    </row>
    <row r="37" spans="1:2" x14ac:dyDescent="0.2">
      <c r="A37" s="33" t="s">
        <v>583</v>
      </c>
      <c r="B37" s="34">
        <v>1425.72</v>
      </c>
    </row>
    <row r="39" spans="1:2" ht="12.75" x14ac:dyDescent="0.2">
      <c r="A39" s="36" t="s">
        <v>582</v>
      </c>
    </row>
    <row r="40" spans="1:2" x14ac:dyDescent="0.2">
      <c r="A40" s="33" t="s">
        <v>581</v>
      </c>
      <c r="B40" s="34">
        <v>1550.81</v>
      </c>
    </row>
    <row r="42" spans="1:2" ht="12.75" x14ac:dyDescent="0.2">
      <c r="A42" s="36" t="s">
        <v>525</v>
      </c>
    </row>
    <row r="43" spans="1:2" x14ac:dyDescent="0.2">
      <c r="A43" s="33" t="s">
        <v>526</v>
      </c>
      <c r="B43" s="34">
        <v>1146.1400000000001</v>
      </c>
    </row>
  </sheetData>
  <mergeCells count="2">
    <mergeCell ref="A2:B2"/>
    <mergeCell ref="A1:B1"/>
  </mergeCells>
  <hyperlinks>
    <hyperlink ref="A27" r:id="rId1"/>
    <hyperlink ref="A30" r:id="rId2"/>
    <hyperlink ref="A33" r:id="rId3"/>
    <hyperlink ref="A42" r:id="rId4"/>
    <hyperlink ref="A39" r:id="rId5"/>
    <hyperlink ref="A36" r:id="rId6"/>
  </hyperlinks>
  <printOptions horizontalCentered="1"/>
  <pageMargins left="0.98425196850393704" right="0.78740157480314965" top="1.7716535433070868" bottom="0.78740157480314965" header="0" footer="0"/>
  <pageSetup paperSize="9" scale="75" orientation="portrait" verticalDpi="0" r:id="rId7"/>
  <headerFooter>
    <oddHeader>&amp;C&amp;G</oddHeader>
  </headerFooter>
  <legacyDrawingHF r:id="rId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view="pageBreakPreview" topLeftCell="A19" zoomScaleSheetLayoutView="100" workbookViewId="0">
      <selection activeCell="M43" sqref="M43"/>
    </sheetView>
  </sheetViews>
  <sheetFormatPr defaultRowHeight="15" x14ac:dyDescent="0.2"/>
  <cols>
    <col min="1" max="1" width="18.33203125" style="24" customWidth="1"/>
    <col min="2" max="2" width="70.83203125" style="21" customWidth="1"/>
    <col min="3" max="3" width="18.33203125" style="24" customWidth="1"/>
    <col min="4" max="16384" width="9.33203125" style="21"/>
  </cols>
  <sheetData>
    <row r="1" spans="1:3" ht="15.75" x14ac:dyDescent="0.2">
      <c r="A1" s="414" t="s">
        <v>594</v>
      </c>
      <c r="B1" s="414"/>
      <c r="C1" s="414"/>
    </row>
    <row r="2" spans="1:3" ht="15.75" x14ac:dyDescent="0.2">
      <c r="A2" s="22"/>
      <c r="B2" s="23"/>
      <c r="C2" s="22"/>
    </row>
    <row r="3" spans="1:3" x14ac:dyDescent="0.2">
      <c r="A3" s="415" t="s">
        <v>595</v>
      </c>
      <c r="B3" s="416"/>
      <c r="C3" s="1" t="s">
        <v>596</v>
      </c>
    </row>
    <row r="4" spans="1:3" x14ac:dyDescent="0.2">
      <c r="A4" s="417"/>
      <c r="B4" s="418"/>
      <c r="C4" s="1" t="s">
        <v>597</v>
      </c>
    </row>
    <row r="5" spans="1:3" x14ac:dyDescent="0.2">
      <c r="A5" s="419" t="s">
        <v>598</v>
      </c>
      <c r="B5" s="419"/>
      <c r="C5" s="419"/>
    </row>
    <row r="6" spans="1:3" x14ac:dyDescent="0.2">
      <c r="A6" s="2"/>
      <c r="B6" s="420" t="s">
        <v>599</v>
      </c>
      <c r="C6" s="420"/>
    </row>
    <row r="7" spans="1:3" x14ac:dyDescent="0.2">
      <c r="A7" s="2">
        <v>1</v>
      </c>
      <c r="B7" s="5" t="s">
        <v>600</v>
      </c>
      <c r="C7" s="3">
        <v>0.2</v>
      </c>
    </row>
    <row r="8" spans="1:3" x14ac:dyDescent="0.2">
      <c r="A8" s="2">
        <v>2</v>
      </c>
      <c r="B8" s="5" t="s">
        <v>601</v>
      </c>
      <c r="C8" s="3">
        <v>0.08</v>
      </c>
    </row>
    <row r="9" spans="1:3" x14ac:dyDescent="0.2">
      <c r="A9" s="2">
        <v>3</v>
      </c>
      <c r="B9" s="5" t="s">
        <v>602</v>
      </c>
      <c r="C9" s="3">
        <v>1.4999999999999999E-2</v>
      </c>
    </row>
    <row r="10" spans="1:3" x14ac:dyDescent="0.2">
      <c r="A10" s="2">
        <v>4</v>
      </c>
      <c r="B10" s="5" t="s">
        <v>603</v>
      </c>
      <c r="C10" s="3">
        <v>0.01</v>
      </c>
    </row>
    <row r="11" spans="1:3" x14ac:dyDescent="0.2">
      <c r="A11" s="2">
        <v>5</v>
      </c>
      <c r="B11" s="5" t="s">
        <v>604</v>
      </c>
      <c r="C11" s="3">
        <v>2E-3</v>
      </c>
    </row>
    <row r="12" spans="1:3" x14ac:dyDescent="0.2">
      <c r="A12" s="2">
        <v>6</v>
      </c>
      <c r="B12" s="5" t="s">
        <v>605</v>
      </c>
      <c r="C12" s="3">
        <v>2.5000000000000001E-2</v>
      </c>
    </row>
    <row r="13" spans="1:3" x14ac:dyDescent="0.2">
      <c r="A13" s="2">
        <v>7</v>
      </c>
      <c r="B13" s="5" t="s">
        <v>606</v>
      </c>
      <c r="C13" s="3">
        <v>0.03</v>
      </c>
    </row>
    <row r="14" spans="1:3" x14ac:dyDescent="0.2">
      <c r="A14" s="2">
        <v>8</v>
      </c>
      <c r="B14" s="5" t="s">
        <v>607</v>
      </c>
      <c r="C14" s="3">
        <v>6.0000000000000001E-3</v>
      </c>
    </row>
    <row r="15" spans="1:3" x14ac:dyDescent="0.2">
      <c r="A15" s="2">
        <v>9</v>
      </c>
      <c r="B15" s="5" t="s">
        <v>608</v>
      </c>
      <c r="C15" s="3">
        <v>0.01</v>
      </c>
    </row>
    <row r="16" spans="1:3" x14ac:dyDescent="0.2">
      <c r="A16" s="2">
        <v>10</v>
      </c>
      <c r="B16" s="7" t="s">
        <v>609</v>
      </c>
      <c r="C16" s="3">
        <f>SUM(C7:C15)</f>
        <v>0.37800000000000011</v>
      </c>
    </row>
    <row r="17" spans="1:3" x14ac:dyDescent="0.2">
      <c r="A17" s="419" t="s">
        <v>610</v>
      </c>
      <c r="B17" s="419"/>
      <c r="C17" s="419"/>
    </row>
    <row r="18" spans="1:3" x14ac:dyDescent="0.2">
      <c r="A18" s="2">
        <v>12</v>
      </c>
      <c r="B18" s="413" t="s">
        <v>611</v>
      </c>
      <c r="C18" s="413"/>
    </row>
    <row r="19" spans="1:3" x14ac:dyDescent="0.2">
      <c r="A19" s="2">
        <v>13</v>
      </c>
      <c r="B19" s="5" t="s">
        <v>612</v>
      </c>
      <c r="C19" s="3">
        <v>0</v>
      </c>
    </row>
    <row r="20" spans="1:3" x14ac:dyDescent="0.2">
      <c r="A20" s="2">
        <v>14</v>
      </c>
      <c r="B20" s="5" t="s">
        <v>613</v>
      </c>
      <c r="C20" s="3">
        <v>0</v>
      </c>
    </row>
    <row r="21" spans="1:3" x14ac:dyDescent="0.2">
      <c r="A21" s="2">
        <v>15</v>
      </c>
      <c r="B21" s="5" t="s">
        <v>614</v>
      </c>
      <c r="C21" s="3">
        <v>6.3E-3</v>
      </c>
    </row>
    <row r="22" spans="1:3" x14ac:dyDescent="0.2">
      <c r="A22" s="2">
        <v>16</v>
      </c>
      <c r="B22" s="5" t="s">
        <v>615</v>
      </c>
      <c r="C22" s="3">
        <v>1.2999999999999999E-3</v>
      </c>
    </row>
    <row r="23" spans="1:3" x14ac:dyDescent="0.2">
      <c r="A23" s="2">
        <v>17</v>
      </c>
      <c r="B23" s="5" t="s">
        <v>616</v>
      </c>
      <c r="C23" s="3">
        <v>5.0000000000000001E-4</v>
      </c>
    </row>
    <row r="24" spans="1:3" x14ac:dyDescent="0.2">
      <c r="A24" s="2">
        <v>18</v>
      </c>
      <c r="B24" s="5" t="s">
        <v>617</v>
      </c>
      <c r="C24" s="3">
        <v>2.0000000000000001E-4</v>
      </c>
    </row>
    <row r="25" spans="1:3" x14ac:dyDescent="0.2">
      <c r="A25" s="2">
        <v>19</v>
      </c>
      <c r="B25" s="5" t="s">
        <v>618</v>
      </c>
      <c r="C25" s="3">
        <v>2.5000000000000001E-2</v>
      </c>
    </row>
    <row r="26" spans="1:3" x14ac:dyDescent="0.2">
      <c r="A26" s="2">
        <v>20</v>
      </c>
      <c r="B26" s="5" t="s">
        <v>619</v>
      </c>
      <c r="C26" s="3">
        <v>0.1111</v>
      </c>
    </row>
    <row r="27" spans="1:3" x14ac:dyDescent="0.2">
      <c r="A27" s="2">
        <v>21</v>
      </c>
      <c r="B27" s="5" t="s">
        <v>620</v>
      </c>
      <c r="C27" s="3">
        <v>8.3299999999999999E-2</v>
      </c>
    </row>
    <row r="28" spans="1:3" x14ac:dyDescent="0.2">
      <c r="A28" s="2">
        <v>22</v>
      </c>
      <c r="B28" s="7" t="s">
        <v>621</v>
      </c>
      <c r="C28" s="3">
        <f>SUM(C19:C27)</f>
        <v>0.22770000000000001</v>
      </c>
    </row>
    <row r="29" spans="1:3" x14ac:dyDescent="0.2">
      <c r="A29" s="419" t="s">
        <v>622</v>
      </c>
      <c r="B29" s="419"/>
      <c r="C29" s="419"/>
    </row>
    <row r="30" spans="1:3" x14ac:dyDescent="0.2">
      <c r="A30" s="2">
        <v>23</v>
      </c>
      <c r="B30" s="5" t="s">
        <v>623</v>
      </c>
      <c r="C30" s="3">
        <v>4.5499999999999999E-2</v>
      </c>
    </row>
    <row r="31" spans="1:3" x14ac:dyDescent="0.2">
      <c r="A31" s="2">
        <v>24</v>
      </c>
      <c r="B31" s="5" t="s">
        <v>624</v>
      </c>
      <c r="C31" s="3">
        <v>2.2000000000000001E-3</v>
      </c>
    </row>
    <row r="32" spans="1:3" x14ac:dyDescent="0.2">
      <c r="A32" s="2">
        <v>25</v>
      </c>
      <c r="B32" s="5" t="s">
        <v>625</v>
      </c>
      <c r="C32" s="3">
        <v>3.6700000000000003E-2</v>
      </c>
    </row>
    <row r="33" spans="1:3" x14ac:dyDescent="0.2">
      <c r="A33" s="2">
        <v>26</v>
      </c>
      <c r="B33" s="5" t="s">
        <v>626</v>
      </c>
      <c r="C33" s="3">
        <v>3.8E-3</v>
      </c>
    </row>
    <row r="34" spans="1:3" x14ac:dyDescent="0.2">
      <c r="A34" s="2">
        <v>27</v>
      </c>
      <c r="B34" s="7" t="s">
        <v>627</v>
      </c>
      <c r="C34" s="3">
        <f>SUM(C30:C33)</f>
        <v>8.8200000000000001E-2</v>
      </c>
    </row>
    <row r="35" spans="1:3" x14ac:dyDescent="0.2">
      <c r="A35" s="419" t="s">
        <v>628</v>
      </c>
      <c r="B35" s="419"/>
      <c r="C35" s="419"/>
    </row>
    <row r="36" spans="1:3" x14ac:dyDescent="0.2">
      <c r="A36" s="2">
        <v>28</v>
      </c>
      <c r="B36" s="420" t="s">
        <v>629</v>
      </c>
      <c r="C36" s="420"/>
    </row>
    <row r="37" spans="1:3" x14ac:dyDescent="0.2">
      <c r="A37" s="2">
        <v>29</v>
      </c>
      <c r="B37" s="4" t="s">
        <v>630</v>
      </c>
      <c r="C37" s="3">
        <v>8.6099999999999996E-2</v>
      </c>
    </row>
    <row r="38" spans="1:3" x14ac:dyDescent="0.2">
      <c r="A38" s="2">
        <v>30</v>
      </c>
      <c r="B38" s="5" t="s">
        <v>631</v>
      </c>
      <c r="C38" s="3">
        <v>3.8E-3</v>
      </c>
    </row>
    <row r="39" spans="1:3" x14ac:dyDescent="0.2">
      <c r="A39" s="2">
        <v>31</v>
      </c>
      <c r="B39" s="5" t="s">
        <v>632</v>
      </c>
      <c r="C39" s="3">
        <v>1.9E-3</v>
      </c>
    </row>
    <row r="40" spans="1:3" x14ac:dyDescent="0.2">
      <c r="A40" s="2">
        <v>32</v>
      </c>
      <c r="B40" s="7" t="s">
        <v>633</v>
      </c>
      <c r="C40" s="3">
        <f>SUM(C37:C39)</f>
        <v>9.1799999999999993E-2</v>
      </c>
    </row>
    <row r="41" spans="1:3" x14ac:dyDescent="0.2">
      <c r="A41" s="421"/>
      <c r="B41" s="421"/>
      <c r="C41" s="421"/>
    </row>
    <row r="42" spans="1:3" x14ac:dyDescent="0.2">
      <c r="A42" s="422" t="s">
        <v>634</v>
      </c>
      <c r="B42" s="423"/>
      <c r="C42" s="6">
        <f>SUM(C40+C34+C28+C16)</f>
        <v>0.78570000000000007</v>
      </c>
    </row>
  </sheetData>
  <mergeCells count="11">
    <mergeCell ref="A29:C29"/>
    <mergeCell ref="A35:C35"/>
    <mergeCell ref="B36:C36"/>
    <mergeCell ref="A41:C41"/>
    <mergeCell ref="A42:B42"/>
    <mergeCell ref="B18:C18"/>
    <mergeCell ref="A1:C1"/>
    <mergeCell ref="A3:B4"/>
    <mergeCell ref="A5:C5"/>
    <mergeCell ref="B6:C6"/>
    <mergeCell ref="A17:C17"/>
  </mergeCells>
  <printOptions horizontalCentered="1"/>
  <pageMargins left="0.51181102362204722" right="0.51181102362204722" top="1.7716535433070868" bottom="0.78740157480314965" header="0" footer="0"/>
  <pageSetup paperSize="9" scale="80" orientation="portrait" r:id="rId1"/>
  <headerFooter>
    <oddHeader>&amp;C&amp;G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view="pageBreakPreview" zoomScale="120" zoomScaleSheetLayoutView="120" zoomScalePageLayoutView="110" workbookViewId="0">
      <selection activeCell="D28" sqref="D28"/>
    </sheetView>
  </sheetViews>
  <sheetFormatPr defaultColWidth="9.33203125" defaultRowHeight="12" x14ac:dyDescent="0.2"/>
  <cols>
    <col min="1" max="1" width="9.33203125" style="20"/>
    <col min="2" max="2" width="50.83203125" style="8" customWidth="1"/>
    <col min="3" max="6" width="15.83203125" style="8" customWidth="1"/>
    <col min="7" max="7" width="17.5" style="8" bestFit="1" customWidth="1"/>
    <col min="8" max="8" width="4.83203125" style="8" customWidth="1"/>
    <col min="9" max="9" width="26.1640625" style="8" bestFit="1" customWidth="1"/>
    <col min="10" max="16384" width="9.33203125" style="8"/>
  </cols>
  <sheetData>
    <row r="1" spans="1:11" x14ac:dyDescent="0.2">
      <c r="A1" s="330" t="s">
        <v>81</v>
      </c>
      <c r="B1" s="331"/>
      <c r="C1" s="331"/>
      <c r="D1" s="331"/>
      <c r="E1" s="331"/>
      <c r="F1" s="331"/>
      <c r="G1" s="331"/>
    </row>
    <row r="2" spans="1:11" x14ac:dyDescent="0.2">
      <c r="A2" s="331" t="s">
        <v>801</v>
      </c>
      <c r="B2" s="331"/>
      <c r="C2" s="331"/>
      <c r="D2" s="331"/>
      <c r="E2" s="331"/>
      <c r="F2" s="331"/>
      <c r="G2" s="331"/>
    </row>
    <row r="3" spans="1:11" x14ac:dyDescent="0.2">
      <c r="A3" s="330" t="s">
        <v>534</v>
      </c>
      <c r="B3" s="331"/>
      <c r="C3" s="331"/>
      <c r="D3" s="331"/>
      <c r="E3" s="331"/>
      <c r="F3" s="331"/>
      <c r="G3" s="331"/>
    </row>
    <row r="4" spans="1:11" x14ac:dyDescent="0.2">
      <c r="A4" s="9"/>
      <c r="B4" s="10"/>
      <c r="C4" s="10"/>
      <c r="D4" s="10"/>
      <c r="E4" s="10"/>
      <c r="F4" s="10"/>
      <c r="G4" s="10"/>
    </row>
    <row r="5" spans="1:11" ht="36" x14ac:dyDescent="0.2">
      <c r="A5" s="171" t="s">
        <v>80</v>
      </c>
      <c r="B5" s="171" t="s">
        <v>8</v>
      </c>
      <c r="C5" s="171" t="s">
        <v>550</v>
      </c>
      <c r="D5" s="173" t="s">
        <v>793</v>
      </c>
      <c r="E5" s="173" t="s">
        <v>794</v>
      </c>
      <c r="F5" s="173" t="s">
        <v>799</v>
      </c>
      <c r="G5" s="173" t="s">
        <v>800</v>
      </c>
    </row>
    <row r="6" spans="1:11" x14ac:dyDescent="0.2">
      <c r="A6" s="11">
        <v>1</v>
      </c>
      <c r="B6" s="13" t="s">
        <v>71</v>
      </c>
      <c r="C6" s="11" t="s">
        <v>0</v>
      </c>
      <c r="D6" s="15">
        <f>VARRICAO!E126</f>
        <v>0</v>
      </c>
      <c r="E6" s="15">
        <f>VARRICAO!E127</f>
        <v>0</v>
      </c>
      <c r="F6" s="15">
        <f>VARRICAO!E130</f>
        <v>0</v>
      </c>
      <c r="G6" s="15">
        <f t="shared" ref="G6:G11" si="0">ROUND(F6*12,2)</f>
        <v>0</v>
      </c>
    </row>
    <row r="7" spans="1:11" x14ac:dyDescent="0.2">
      <c r="A7" s="11">
        <v>2</v>
      </c>
      <c r="B7" s="13" t="s">
        <v>72</v>
      </c>
      <c r="C7" s="11" t="s">
        <v>0</v>
      </c>
      <c r="D7" s="15">
        <f>'COLETA DE VARRICAO'!E145</f>
        <v>0</v>
      </c>
      <c r="E7" s="15">
        <f>'COLETA DE VARRICAO'!E146</f>
        <v>0</v>
      </c>
      <c r="F7" s="15">
        <f>'COLETA DE VARRICAO'!E149</f>
        <v>0</v>
      </c>
      <c r="G7" s="15">
        <f t="shared" si="0"/>
        <v>0</v>
      </c>
    </row>
    <row r="8" spans="1:11" x14ac:dyDescent="0.2">
      <c r="A8" s="11">
        <v>3</v>
      </c>
      <c r="B8" s="13" t="s">
        <v>73</v>
      </c>
      <c r="C8" s="11" t="s">
        <v>0</v>
      </c>
      <c r="D8" s="15">
        <f>'COLETA RSU'!E144</f>
        <v>0</v>
      </c>
      <c r="E8" s="15">
        <f>'COLETA RSU'!E145</f>
        <v>0</v>
      </c>
      <c r="F8" s="15">
        <f>'COLETA RSU'!E147</f>
        <v>0</v>
      </c>
      <c r="G8" s="15">
        <f t="shared" si="0"/>
        <v>0</v>
      </c>
      <c r="I8" s="16" t="s">
        <v>557</v>
      </c>
      <c r="J8" s="17">
        <v>6549</v>
      </c>
      <c r="K8" s="8" t="s">
        <v>558</v>
      </c>
    </row>
    <row r="9" spans="1:11" x14ac:dyDescent="0.2">
      <c r="A9" s="11">
        <v>4</v>
      </c>
      <c r="B9" s="13" t="s">
        <v>568</v>
      </c>
      <c r="C9" s="11" t="s">
        <v>0</v>
      </c>
      <c r="D9" s="15">
        <f>'CAPINA E ROCAGEM'!E36</f>
        <v>0</v>
      </c>
      <c r="E9" s="15">
        <v>0</v>
      </c>
      <c r="F9" s="15">
        <f>'CAPINA E ROCAGEM'!E39</f>
        <v>0</v>
      </c>
      <c r="G9" s="15">
        <f t="shared" si="0"/>
        <v>0</v>
      </c>
      <c r="I9" s="16" t="s">
        <v>559</v>
      </c>
      <c r="J9" s="17">
        <v>7803</v>
      </c>
      <c r="K9" s="8" t="s">
        <v>564</v>
      </c>
    </row>
    <row r="10" spans="1:11" x14ac:dyDescent="0.2">
      <c r="A10" s="11">
        <v>5</v>
      </c>
      <c r="B10" s="13" t="s">
        <v>78</v>
      </c>
      <c r="C10" s="11" t="s">
        <v>0</v>
      </c>
      <c r="D10" s="15">
        <f>'PINTURA DE MEIO FIO'!E29</f>
        <v>0</v>
      </c>
      <c r="E10" s="15">
        <v>0</v>
      </c>
      <c r="F10" s="15">
        <f>'PINTURA DE MEIO FIO'!E32</f>
        <v>0</v>
      </c>
      <c r="G10" s="15">
        <f t="shared" si="0"/>
        <v>0</v>
      </c>
      <c r="I10" s="16" t="s">
        <v>560</v>
      </c>
      <c r="J10" s="17">
        <v>134</v>
      </c>
      <c r="K10" s="8" t="s">
        <v>561</v>
      </c>
    </row>
    <row r="11" spans="1:11" x14ac:dyDescent="0.2">
      <c r="A11" s="11">
        <v>6</v>
      </c>
      <c r="B11" s="13" t="s">
        <v>79</v>
      </c>
      <c r="C11" s="11" t="s">
        <v>0</v>
      </c>
      <c r="D11" s="15">
        <f>'COLETA ENTULHOS'!E147</f>
        <v>0</v>
      </c>
      <c r="E11" s="15">
        <f>'COLETA ENTULHOS'!E148</f>
        <v>0</v>
      </c>
      <c r="F11" s="15">
        <f>'COLETA ENTULHOS'!E150</f>
        <v>0</v>
      </c>
      <c r="G11" s="15">
        <f t="shared" si="0"/>
        <v>0</v>
      </c>
      <c r="I11" s="16" t="s">
        <v>562</v>
      </c>
      <c r="J11" s="17">
        <v>593.5</v>
      </c>
      <c r="K11" s="8" t="s">
        <v>563</v>
      </c>
    </row>
    <row r="12" spans="1:11" x14ac:dyDescent="0.2">
      <c r="A12" s="11"/>
      <c r="B12" s="13"/>
      <c r="C12" s="13"/>
      <c r="D12" s="11"/>
      <c r="E12" s="11"/>
      <c r="F12" s="15"/>
      <c r="G12" s="15"/>
      <c r="J12" s="17"/>
    </row>
    <row r="13" spans="1:11" x14ac:dyDescent="0.2">
      <c r="A13" s="332" t="s">
        <v>123</v>
      </c>
      <c r="B13" s="333"/>
      <c r="C13" s="171"/>
      <c r="D13" s="172">
        <f>SUM(D6:D11)</f>
        <v>0</v>
      </c>
      <c r="E13" s="172">
        <f>SUM(E6:E11)</f>
        <v>0</v>
      </c>
      <c r="F13" s="172">
        <f>SUM(F6:F11)</f>
        <v>0</v>
      </c>
      <c r="G13" s="172">
        <f>SUM(G6:G11)</f>
        <v>0</v>
      </c>
    </row>
    <row r="15" spans="1:11" x14ac:dyDescent="0.2">
      <c r="A15" s="8" t="s">
        <v>585</v>
      </c>
    </row>
    <row r="18" spans="1:11" x14ac:dyDescent="0.2">
      <c r="A18" s="314" t="s">
        <v>528</v>
      </c>
      <c r="B18" s="314"/>
      <c r="C18" s="314"/>
      <c r="D18" s="314"/>
      <c r="E18" s="314"/>
      <c r="F18" s="314"/>
      <c r="G18" s="314"/>
      <c r="H18" s="18"/>
      <c r="I18" s="18"/>
      <c r="J18" s="18"/>
      <c r="K18" s="18"/>
    </row>
    <row r="19" spans="1:11" x14ac:dyDescent="0.2">
      <c r="A19" s="314" t="s">
        <v>529</v>
      </c>
      <c r="B19" s="314"/>
      <c r="C19" s="314"/>
      <c r="D19" s="314"/>
      <c r="E19" s="314"/>
      <c r="F19" s="314"/>
      <c r="G19" s="314"/>
      <c r="H19" s="18"/>
      <c r="I19" s="18"/>
      <c r="J19" s="18"/>
      <c r="K19" s="18"/>
    </row>
    <row r="20" spans="1:11" x14ac:dyDescent="0.2">
      <c r="A20" s="314" t="s">
        <v>530</v>
      </c>
      <c r="B20" s="314"/>
      <c r="C20" s="314"/>
      <c r="D20" s="314"/>
      <c r="E20" s="314"/>
      <c r="F20" s="314"/>
      <c r="G20" s="314"/>
      <c r="H20" s="18"/>
      <c r="I20" s="18"/>
      <c r="J20" s="18"/>
      <c r="K20" s="18"/>
    </row>
    <row r="21" spans="1:11" x14ac:dyDescent="0.2">
      <c r="A21" s="315" t="s">
        <v>531</v>
      </c>
      <c r="B21" s="315"/>
      <c r="C21" s="315"/>
      <c r="D21" s="315"/>
      <c r="E21" s="315"/>
      <c r="F21" s="315"/>
      <c r="G21" s="315"/>
      <c r="H21" s="19"/>
      <c r="I21" s="19"/>
      <c r="J21" s="19"/>
      <c r="K21" s="19"/>
    </row>
    <row r="22" spans="1:11" x14ac:dyDescent="0.2">
      <c r="A22" s="315" t="s">
        <v>532</v>
      </c>
      <c r="B22" s="315"/>
      <c r="C22" s="315"/>
      <c r="D22" s="315"/>
      <c r="E22" s="315"/>
      <c r="F22" s="315"/>
      <c r="G22" s="315"/>
      <c r="H22" s="19"/>
      <c r="I22" s="19"/>
      <c r="J22" s="19"/>
      <c r="K22" s="19"/>
    </row>
  </sheetData>
  <mergeCells count="9">
    <mergeCell ref="A20:G20"/>
    <mergeCell ref="A21:G21"/>
    <mergeCell ref="A22:G22"/>
    <mergeCell ref="A1:G1"/>
    <mergeCell ref="A2:G2"/>
    <mergeCell ref="A3:G3"/>
    <mergeCell ref="A13:B13"/>
    <mergeCell ref="A18:G18"/>
    <mergeCell ref="A19:G19"/>
  </mergeCells>
  <printOptions horizontalCentered="1"/>
  <pageMargins left="0.78740157480314965" right="0.78740157480314965" top="1.7716535433070868" bottom="0.78740157480314965" header="0" footer="0"/>
  <pageSetup paperSize="9" scale="90" fitToHeight="0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120" zoomScaleSheetLayoutView="120" zoomScalePageLayoutView="110" workbookViewId="0">
      <selection activeCell="D27" sqref="D27"/>
    </sheetView>
  </sheetViews>
  <sheetFormatPr defaultColWidth="9.33203125" defaultRowHeight="12" x14ac:dyDescent="0.2"/>
  <cols>
    <col min="1" max="1" width="9.33203125" style="20"/>
    <col min="2" max="2" width="50.83203125" style="8" customWidth="1"/>
    <col min="3" max="6" width="15.83203125" style="8" customWidth="1"/>
    <col min="7" max="7" width="17.5" style="8" bestFit="1" customWidth="1"/>
    <col min="8" max="8" width="4.83203125" style="8" customWidth="1"/>
    <col min="9" max="9" width="26.1640625" style="8" bestFit="1" customWidth="1"/>
    <col min="10" max="16384" width="9.33203125" style="8"/>
  </cols>
  <sheetData>
    <row r="1" spans="1:11" x14ac:dyDescent="0.2">
      <c r="A1" s="330" t="s">
        <v>81</v>
      </c>
      <c r="B1" s="331"/>
      <c r="C1" s="331"/>
      <c r="D1" s="331"/>
      <c r="E1" s="331"/>
      <c r="F1" s="331"/>
      <c r="G1" s="331"/>
    </row>
    <row r="2" spans="1:11" x14ac:dyDescent="0.2">
      <c r="A2" s="331" t="s">
        <v>115</v>
      </c>
      <c r="B2" s="331"/>
      <c r="C2" s="331"/>
      <c r="D2" s="331"/>
      <c r="E2" s="331"/>
      <c r="F2" s="331"/>
      <c r="G2" s="331"/>
    </row>
    <row r="3" spans="1:11" x14ac:dyDescent="0.2">
      <c r="A3" s="330" t="s">
        <v>534</v>
      </c>
      <c r="B3" s="331"/>
      <c r="C3" s="331"/>
      <c r="D3" s="331"/>
      <c r="E3" s="331"/>
      <c r="F3" s="331"/>
      <c r="G3" s="331"/>
    </row>
    <row r="4" spans="1:11" x14ac:dyDescent="0.2">
      <c r="A4" s="9"/>
      <c r="B4" s="10"/>
      <c r="C4" s="10"/>
      <c r="D4" s="10"/>
      <c r="E4" s="10"/>
      <c r="F4" s="10"/>
      <c r="G4" s="10"/>
    </row>
    <row r="5" spans="1:11" ht="36" x14ac:dyDescent="0.2">
      <c r="A5" s="171" t="s">
        <v>80</v>
      </c>
      <c r="B5" s="171" t="s">
        <v>8</v>
      </c>
      <c r="C5" s="171" t="s">
        <v>550</v>
      </c>
      <c r="D5" s="173" t="s">
        <v>554</v>
      </c>
      <c r="E5" s="173" t="s">
        <v>795</v>
      </c>
      <c r="F5" s="173" t="s">
        <v>797</v>
      </c>
      <c r="G5" s="173" t="s">
        <v>796</v>
      </c>
    </row>
    <row r="6" spans="1:11" x14ac:dyDescent="0.2">
      <c r="A6" s="11">
        <v>1</v>
      </c>
      <c r="B6" s="13" t="s">
        <v>71</v>
      </c>
      <c r="C6" s="11" t="s">
        <v>553</v>
      </c>
      <c r="D6" s="14">
        <f>ROUND(VARRICAO!D81*25.25,2)</f>
        <v>893.03</v>
      </c>
      <c r="E6" s="15">
        <f>ROUND(F6/D6,2)</f>
        <v>0</v>
      </c>
      <c r="F6" s="15">
        <f>VARRICAO!E130</f>
        <v>0</v>
      </c>
      <c r="G6" s="15">
        <f>ROUND(F6*12,2)</f>
        <v>0</v>
      </c>
      <c r="I6" s="299"/>
    </row>
    <row r="7" spans="1:11" x14ac:dyDescent="0.2">
      <c r="A7" s="11">
        <v>2</v>
      </c>
      <c r="B7" s="13" t="s">
        <v>72</v>
      </c>
      <c r="C7" s="11" t="s">
        <v>552</v>
      </c>
      <c r="D7" s="14">
        <v>1</v>
      </c>
      <c r="E7" s="15">
        <f t="shared" ref="E7:E11" si="0">ROUND(F7/D7,2)</f>
        <v>0</v>
      </c>
      <c r="F7" s="15">
        <f>'COLETA DE VARRICAO'!E149</f>
        <v>0</v>
      </c>
      <c r="G7" s="15">
        <f>ROUND(F7*12,2)</f>
        <v>0</v>
      </c>
    </row>
    <row r="8" spans="1:11" x14ac:dyDescent="0.2">
      <c r="A8" s="11">
        <v>3</v>
      </c>
      <c r="B8" s="13" t="s">
        <v>73</v>
      </c>
      <c r="C8" s="11" t="s">
        <v>551</v>
      </c>
      <c r="D8" s="14">
        <f>ROUND((7.803*30),2)</f>
        <v>234.09</v>
      </c>
      <c r="E8" s="15">
        <f t="shared" si="0"/>
        <v>0</v>
      </c>
      <c r="F8" s="15">
        <f>'COLETA RSU'!E147</f>
        <v>0</v>
      </c>
      <c r="G8" s="15">
        <f t="shared" ref="G8:G11" si="1">ROUND(F8*12,2)</f>
        <v>0</v>
      </c>
      <c r="I8" s="16" t="s">
        <v>557</v>
      </c>
      <c r="J8" s="17">
        <v>6549</v>
      </c>
      <c r="K8" s="8" t="s">
        <v>558</v>
      </c>
    </row>
    <row r="9" spans="1:11" x14ac:dyDescent="0.2">
      <c r="A9" s="11">
        <v>4</v>
      </c>
      <c r="B9" s="13" t="s">
        <v>568</v>
      </c>
      <c r="C9" s="11" t="s">
        <v>552</v>
      </c>
      <c r="D9" s="14">
        <v>1</v>
      </c>
      <c r="E9" s="15">
        <f t="shared" si="0"/>
        <v>0</v>
      </c>
      <c r="F9" s="15">
        <f>'CAPINA E ROCAGEM'!E39</f>
        <v>0</v>
      </c>
      <c r="G9" s="15">
        <f t="shared" si="1"/>
        <v>0</v>
      </c>
      <c r="I9" s="16" t="s">
        <v>559</v>
      </c>
      <c r="J9" s="17">
        <v>7803</v>
      </c>
      <c r="K9" s="8" t="s">
        <v>564</v>
      </c>
    </row>
    <row r="10" spans="1:11" x14ac:dyDescent="0.2">
      <c r="A10" s="11">
        <v>5</v>
      </c>
      <c r="B10" s="13" t="s">
        <v>78</v>
      </c>
      <c r="C10" s="11" t="s">
        <v>552</v>
      </c>
      <c r="D10" s="14">
        <v>1</v>
      </c>
      <c r="E10" s="15">
        <f t="shared" si="0"/>
        <v>0</v>
      </c>
      <c r="F10" s="15">
        <f>'PINTURA DE MEIO FIO'!E32</f>
        <v>0</v>
      </c>
      <c r="G10" s="15">
        <f t="shared" si="1"/>
        <v>0</v>
      </c>
      <c r="I10" s="16" t="s">
        <v>560</v>
      </c>
      <c r="J10" s="17">
        <v>134</v>
      </c>
      <c r="K10" s="8" t="s">
        <v>561</v>
      </c>
    </row>
    <row r="11" spans="1:11" x14ac:dyDescent="0.2">
      <c r="A11" s="11">
        <v>6</v>
      </c>
      <c r="B11" s="13" t="s">
        <v>79</v>
      </c>
      <c r="C11" s="11" t="s">
        <v>552</v>
      </c>
      <c r="D11" s="14">
        <v>1</v>
      </c>
      <c r="E11" s="15">
        <f t="shared" si="0"/>
        <v>0</v>
      </c>
      <c r="F11" s="15">
        <f>'COLETA ENTULHOS'!E150</f>
        <v>0</v>
      </c>
      <c r="G11" s="15">
        <f t="shared" si="1"/>
        <v>0</v>
      </c>
      <c r="I11" s="16" t="s">
        <v>562</v>
      </c>
      <c r="J11" s="17">
        <v>593.5</v>
      </c>
      <c r="K11" s="8" t="s">
        <v>563</v>
      </c>
    </row>
    <row r="12" spans="1:11" x14ac:dyDescent="0.2">
      <c r="A12" s="11"/>
      <c r="B12" s="13"/>
      <c r="C12" s="13"/>
      <c r="D12" s="11"/>
      <c r="E12" s="11"/>
      <c r="F12" s="15"/>
      <c r="G12" s="15"/>
      <c r="J12" s="17"/>
    </row>
    <row r="13" spans="1:11" x14ac:dyDescent="0.2">
      <c r="A13" s="332" t="s">
        <v>123</v>
      </c>
      <c r="B13" s="333"/>
      <c r="C13" s="171"/>
      <c r="D13" s="171"/>
      <c r="E13" s="171"/>
      <c r="F13" s="172">
        <f>SUM(F6:F12)</f>
        <v>0</v>
      </c>
      <c r="G13" s="172">
        <f>SUM(G6:G12)</f>
        <v>0</v>
      </c>
    </row>
    <row r="15" spans="1:11" x14ac:dyDescent="0.2">
      <c r="A15" s="8"/>
    </row>
    <row r="18" spans="1:11" x14ac:dyDescent="0.2">
      <c r="A18" s="314"/>
      <c r="B18" s="314"/>
      <c r="C18" s="314"/>
      <c r="D18" s="314"/>
      <c r="E18" s="314"/>
      <c r="F18" s="314"/>
      <c r="G18" s="314"/>
      <c r="H18" s="18"/>
      <c r="I18" s="18"/>
      <c r="J18" s="18"/>
      <c r="K18" s="18"/>
    </row>
    <row r="19" spans="1:11" x14ac:dyDescent="0.2">
      <c r="A19" s="314"/>
      <c r="B19" s="314"/>
      <c r="C19" s="314"/>
      <c r="D19" s="314"/>
      <c r="E19" s="314"/>
      <c r="F19" s="314"/>
      <c r="G19" s="314"/>
      <c r="H19" s="18"/>
      <c r="I19" s="18"/>
      <c r="J19" s="18"/>
      <c r="K19" s="18"/>
    </row>
    <row r="20" spans="1:11" x14ac:dyDescent="0.2">
      <c r="A20" s="314"/>
      <c r="B20" s="314"/>
      <c r="C20" s="314"/>
      <c r="D20" s="314"/>
      <c r="E20" s="314"/>
      <c r="F20" s="314"/>
      <c r="G20" s="314"/>
      <c r="H20" s="18"/>
      <c r="I20" s="18"/>
      <c r="J20" s="18"/>
      <c r="K20" s="18"/>
    </row>
    <row r="21" spans="1:11" x14ac:dyDescent="0.2">
      <c r="A21" s="315"/>
      <c r="B21" s="315"/>
      <c r="C21" s="315"/>
      <c r="D21" s="315"/>
      <c r="E21" s="315"/>
      <c r="F21" s="315"/>
      <c r="G21" s="315"/>
      <c r="H21" s="19"/>
      <c r="I21" s="19"/>
      <c r="J21" s="19"/>
      <c r="K21" s="19"/>
    </row>
    <row r="22" spans="1:11" x14ac:dyDescent="0.2">
      <c r="A22" s="315"/>
      <c r="B22" s="315"/>
      <c r="C22" s="315"/>
      <c r="D22" s="315"/>
      <c r="E22" s="315"/>
      <c r="F22" s="315"/>
      <c r="G22" s="315"/>
      <c r="H22" s="19"/>
      <c r="I22" s="19"/>
      <c r="J22" s="19"/>
      <c r="K22" s="19"/>
    </row>
  </sheetData>
  <mergeCells count="9">
    <mergeCell ref="A20:G20"/>
    <mergeCell ref="A21:G21"/>
    <mergeCell ref="A22:G22"/>
    <mergeCell ref="A13:B13"/>
    <mergeCell ref="A1:G1"/>
    <mergeCell ref="A2:G2"/>
    <mergeCell ref="A3:G3"/>
    <mergeCell ref="A18:G18"/>
    <mergeCell ref="A19:G19"/>
  </mergeCells>
  <printOptions horizontalCentered="1"/>
  <pageMargins left="0.78740157480314965" right="0.78740157480314965" top="1.7716535433070868" bottom="0.78740157480314965" header="0" footer="0"/>
  <pageSetup paperSize="9" scale="90" fitToHeight="0" orientation="landscape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showGridLines="0" view="pageBreakPreview" topLeftCell="A91" zoomScaleSheetLayoutView="100" workbookViewId="0">
      <selection activeCell="D120" sqref="D120"/>
    </sheetView>
  </sheetViews>
  <sheetFormatPr defaultColWidth="9.33203125" defaultRowHeight="12" x14ac:dyDescent="0.2"/>
  <cols>
    <col min="1" max="1" width="54.83203125" style="8" customWidth="1"/>
    <col min="2" max="4" width="15.83203125" style="20" customWidth="1"/>
    <col min="5" max="7" width="15.83203125" style="8" customWidth="1"/>
    <col min="8" max="8" width="9.33203125" style="8"/>
    <col min="9" max="9" width="98.83203125" style="8" bestFit="1" customWidth="1"/>
    <col min="10" max="10" width="14.1640625" style="8" bestFit="1" customWidth="1"/>
    <col min="11" max="16384" width="9.33203125" style="8"/>
  </cols>
  <sheetData>
    <row r="1" spans="1:10" x14ac:dyDescent="0.2">
      <c r="A1" s="348" t="s">
        <v>68</v>
      </c>
      <c r="B1" s="349"/>
      <c r="C1" s="349"/>
      <c r="D1" s="349"/>
      <c r="E1" s="350"/>
      <c r="F1" s="205"/>
      <c r="G1" s="205"/>
    </row>
    <row r="2" spans="1:10" x14ac:dyDescent="0.2">
      <c r="A2" s="351" t="s">
        <v>798</v>
      </c>
      <c r="B2" s="349"/>
      <c r="C2" s="349"/>
      <c r="D2" s="349"/>
      <c r="E2" s="350"/>
      <c r="F2" s="205"/>
      <c r="G2" s="205"/>
    </row>
    <row r="3" spans="1:10" x14ac:dyDescent="0.2">
      <c r="A3" s="348" t="s">
        <v>534</v>
      </c>
      <c r="B3" s="349"/>
      <c r="C3" s="349"/>
      <c r="D3" s="349"/>
      <c r="E3" s="350"/>
      <c r="F3" s="205"/>
      <c r="G3" s="205"/>
    </row>
    <row r="4" spans="1:10" x14ac:dyDescent="0.2">
      <c r="A4" s="26"/>
      <c r="B4" s="114"/>
      <c r="C4" s="114"/>
      <c r="D4" s="114"/>
      <c r="E4" s="26"/>
      <c r="F4" s="26"/>
      <c r="G4" s="26"/>
    </row>
    <row r="5" spans="1:10" x14ac:dyDescent="0.2">
      <c r="A5" s="353" t="s">
        <v>119</v>
      </c>
      <c r="B5" s="354"/>
      <c r="C5" s="353" t="s">
        <v>106</v>
      </c>
      <c r="D5" s="355"/>
      <c r="E5" s="354"/>
      <c r="F5" s="188"/>
      <c r="G5" s="188"/>
      <c r="I5" s="359" t="s">
        <v>533</v>
      </c>
      <c r="J5" s="359"/>
    </row>
    <row r="6" spans="1:10" x14ac:dyDescent="0.2">
      <c r="A6" s="356" t="s">
        <v>26</v>
      </c>
      <c r="B6" s="357"/>
      <c r="C6" s="357"/>
      <c r="D6" s="357"/>
      <c r="E6" s="357"/>
      <c r="F6" s="205"/>
      <c r="G6" s="205"/>
      <c r="I6" s="359" t="s">
        <v>534</v>
      </c>
      <c r="J6" s="359"/>
    </row>
    <row r="7" spans="1:10" x14ac:dyDescent="0.2">
      <c r="A7" s="57" t="s">
        <v>8</v>
      </c>
      <c r="B7" s="57" t="s">
        <v>9</v>
      </c>
      <c r="C7" s="12" t="s">
        <v>104</v>
      </c>
      <c r="D7" s="12" t="s">
        <v>536</v>
      </c>
      <c r="E7" s="57" t="s">
        <v>7</v>
      </c>
      <c r="F7" s="206"/>
      <c r="G7" s="206"/>
    </row>
    <row r="8" spans="1:10" x14ac:dyDescent="0.2">
      <c r="A8" s="33" t="s">
        <v>586</v>
      </c>
      <c r="B8" s="57" t="s">
        <v>0</v>
      </c>
      <c r="C8" s="58">
        <v>1</v>
      </c>
      <c r="D8" s="59"/>
      <c r="E8" s="60">
        <f>ROUND(C8*D8,2)</f>
        <v>0</v>
      </c>
      <c r="F8" s="207"/>
      <c r="G8" s="207"/>
      <c r="I8" s="9" t="s">
        <v>518</v>
      </c>
      <c r="J8" s="9" t="s">
        <v>519</v>
      </c>
    </row>
    <row r="9" spans="1:10" s="257" customFormat="1" x14ac:dyDescent="0.2">
      <c r="A9" s="251" t="s">
        <v>764</v>
      </c>
      <c r="B9" s="252" t="s">
        <v>120</v>
      </c>
      <c r="C9" s="253">
        <v>0.4</v>
      </c>
      <c r="D9" s="254"/>
      <c r="E9" s="255">
        <f t="shared" ref="E9:E15" si="0">ROUND(C9*D9,2)</f>
        <v>0</v>
      </c>
      <c r="F9" s="256"/>
      <c r="G9" s="256"/>
    </row>
    <row r="10" spans="1:10" s="257" customFormat="1" x14ac:dyDescent="0.2">
      <c r="A10" s="251" t="s">
        <v>2</v>
      </c>
      <c r="B10" s="252" t="s">
        <v>120</v>
      </c>
      <c r="C10" s="253">
        <v>0</v>
      </c>
      <c r="D10" s="254"/>
      <c r="E10" s="255">
        <f t="shared" si="0"/>
        <v>0</v>
      </c>
      <c r="F10" s="256"/>
      <c r="G10" s="256"/>
      <c r="I10" s="257" t="s">
        <v>574</v>
      </c>
    </row>
    <row r="11" spans="1:10" s="257" customFormat="1" x14ac:dyDescent="0.2">
      <c r="A11" s="251" t="s">
        <v>3</v>
      </c>
      <c r="B11" s="252" t="s">
        <v>120</v>
      </c>
      <c r="C11" s="258">
        <v>1</v>
      </c>
      <c r="D11" s="254"/>
      <c r="E11" s="255">
        <f t="shared" si="0"/>
        <v>0</v>
      </c>
      <c r="F11" s="256"/>
      <c r="G11" s="256"/>
      <c r="I11" s="251" t="s">
        <v>91</v>
      </c>
      <c r="J11" s="259">
        <v>1150.97</v>
      </c>
    </row>
    <row r="12" spans="1:10" s="257" customFormat="1" x14ac:dyDescent="0.2">
      <c r="A12" s="251" t="s">
        <v>4</v>
      </c>
      <c r="B12" s="252" t="s">
        <v>0</v>
      </c>
      <c r="C12" s="258">
        <v>1</v>
      </c>
      <c r="D12" s="254"/>
      <c r="E12" s="255">
        <f t="shared" si="0"/>
        <v>0</v>
      </c>
      <c r="F12" s="256"/>
      <c r="G12" s="256"/>
      <c r="I12" s="251" t="s">
        <v>92</v>
      </c>
      <c r="J12" s="259">
        <v>1263.8399999999999</v>
      </c>
    </row>
    <row r="13" spans="1:10" s="257" customFormat="1" x14ac:dyDescent="0.2">
      <c r="A13" s="251" t="s">
        <v>5</v>
      </c>
      <c r="B13" s="252" t="s">
        <v>0</v>
      </c>
      <c r="C13" s="258">
        <v>1</v>
      </c>
      <c r="D13" s="254"/>
      <c r="E13" s="255">
        <f t="shared" si="0"/>
        <v>0</v>
      </c>
      <c r="F13" s="256"/>
      <c r="G13" s="256"/>
      <c r="I13" s="251" t="s">
        <v>93</v>
      </c>
      <c r="J13" s="259">
        <v>1060</v>
      </c>
    </row>
    <row r="14" spans="1:10" s="257" customFormat="1" x14ac:dyDescent="0.2">
      <c r="A14" s="251" t="s">
        <v>6</v>
      </c>
      <c r="B14" s="252" t="s">
        <v>0</v>
      </c>
      <c r="C14" s="258">
        <v>1</v>
      </c>
      <c r="D14" s="254"/>
      <c r="E14" s="255">
        <f t="shared" si="0"/>
        <v>0</v>
      </c>
      <c r="F14" s="256"/>
      <c r="G14" s="256"/>
      <c r="I14" s="251" t="s">
        <v>94</v>
      </c>
      <c r="J14" s="259">
        <v>1263.8399999999999</v>
      </c>
    </row>
    <row r="15" spans="1:10" s="257" customFormat="1" ht="24" x14ac:dyDescent="0.2">
      <c r="A15" s="260" t="s">
        <v>589</v>
      </c>
      <c r="B15" s="252" t="s">
        <v>120</v>
      </c>
      <c r="C15" s="253">
        <v>0.78569999999999995</v>
      </c>
      <c r="D15" s="254"/>
      <c r="E15" s="255">
        <f t="shared" si="0"/>
        <v>0</v>
      </c>
      <c r="F15" s="256"/>
      <c r="G15" s="256"/>
      <c r="I15" s="251" t="s">
        <v>95</v>
      </c>
      <c r="J15" s="259">
        <v>1263.8399999999999</v>
      </c>
    </row>
    <row r="16" spans="1:10" x14ac:dyDescent="0.2">
      <c r="A16" s="331" t="s">
        <v>538</v>
      </c>
      <c r="B16" s="331"/>
      <c r="C16" s="331"/>
      <c r="D16" s="331"/>
      <c r="E16" s="331"/>
      <c r="F16" s="205"/>
      <c r="G16" s="205"/>
      <c r="I16" s="33" t="s">
        <v>96</v>
      </c>
      <c r="J16" s="34">
        <v>1150.97</v>
      </c>
    </row>
    <row r="17" spans="1:10" x14ac:dyDescent="0.2">
      <c r="A17" s="33" t="s">
        <v>10</v>
      </c>
      <c r="B17" s="57" t="s">
        <v>9</v>
      </c>
      <c r="C17" s="58">
        <v>0.5</v>
      </c>
      <c r="D17" s="59"/>
      <c r="E17" s="60">
        <f t="shared" ref="E17:E27" si="1">ROUND(C17*D17,2)</f>
        <v>0</v>
      </c>
      <c r="F17" s="207"/>
      <c r="G17" s="207"/>
      <c r="I17" s="33" t="s">
        <v>97</v>
      </c>
      <c r="J17" s="34">
        <v>1194.06</v>
      </c>
    </row>
    <row r="18" spans="1:10" x14ac:dyDescent="0.2">
      <c r="A18" s="33" t="s">
        <v>12</v>
      </c>
      <c r="B18" s="57" t="s">
        <v>9</v>
      </c>
      <c r="C18" s="58">
        <v>0.5</v>
      </c>
      <c r="D18" s="59"/>
      <c r="E18" s="60">
        <f t="shared" si="1"/>
        <v>0</v>
      </c>
      <c r="F18" s="207"/>
      <c r="G18" s="207"/>
      <c r="I18" s="33" t="s">
        <v>98</v>
      </c>
      <c r="J18" s="34">
        <v>1060</v>
      </c>
    </row>
    <row r="19" spans="1:10" x14ac:dyDescent="0.2">
      <c r="A19" s="33" t="s">
        <v>13</v>
      </c>
      <c r="B19" s="57" t="s">
        <v>9</v>
      </c>
      <c r="C19" s="58">
        <v>0.25</v>
      </c>
      <c r="D19" s="59"/>
      <c r="E19" s="60">
        <f t="shared" si="1"/>
        <v>0</v>
      </c>
      <c r="F19" s="207"/>
      <c r="G19" s="207"/>
      <c r="I19" s="120" t="s">
        <v>18</v>
      </c>
      <c r="J19" s="121">
        <v>1060</v>
      </c>
    </row>
    <row r="20" spans="1:10" x14ac:dyDescent="0.2">
      <c r="A20" s="33" t="s">
        <v>14</v>
      </c>
      <c r="B20" s="57" t="s">
        <v>9</v>
      </c>
      <c r="C20" s="63">
        <v>0.41670000000000001</v>
      </c>
      <c r="D20" s="59"/>
      <c r="E20" s="60">
        <f t="shared" si="1"/>
        <v>0</v>
      </c>
      <c r="F20" s="207"/>
      <c r="G20" s="207"/>
      <c r="I20" s="33" t="s">
        <v>99</v>
      </c>
      <c r="J20" s="34">
        <v>1263.8399999999999</v>
      </c>
    </row>
    <row r="21" spans="1:10" x14ac:dyDescent="0.2">
      <c r="A21" s="33" t="s">
        <v>15</v>
      </c>
      <c r="B21" s="57" t="s">
        <v>9</v>
      </c>
      <c r="C21" s="63">
        <v>0.25</v>
      </c>
      <c r="D21" s="59"/>
      <c r="E21" s="60">
        <f t="shared" si="1"/>
        <v>0</v>
      </c>
      <c r="F21" s="207"/>
      <c r="G21" s="207"/>
      <c r="I21" s="33" t="s">
        <v>3</v>
      </c>
      <c r="J21" s="34">
        <v>308</v>
      </c>
    </row>
    <row r="22" spans="1:10" x14ac:dyDescent="0.2">
      <c r="A22" s="33" t="s">
        <v>16</v>
      </c>
      <c r="B22" s="57" t="s">
        <v>9</v>
      </c>
      <c r="C22" s="63">
        <v>8.3299999999999999E-2</v>
      </c>
      <c r="D22" s="59"/>
      <c r="E22" s="60">
        <f t="shared" si="1"/>
        <v>0</v>
      </c>
      <c r="F22" s="207"/>
      <c r="G22" s="207"/>
      <c r="I22" s="33" t="s">
        <v>2</v>
      </c>
      <c r="J22" s="35">
        <v>0.2</v>
      </c>
    </row>
    <row r="23" spans="1:10" x14ac:dyDescent="0.2">
      <c r="A23" s="33" t="s">
        <v>25</v>
      </c>
      <c r="B23" s="57" t="s">
        <v>9</v>
      </c>
      <c r="C23" s="58">
        <v>2</v>
      </c>
      <c r="D23" s="59"/>
      <c r="E23" s="60">
        <f t="shared" si="1"/>
        <v>0</v>
      </c>
      <c r="F23" s="207"/>
      <c r="G23" s="207"/>
    </row>
    <row r="24" spans="1:10" x14ac:dyDescent="0.2">
      <c r="A24" s="358" t="s">
        <v>21</v>
      </c>
      <c r="B24" s="331"/>
      <c r="C24" s="331"/>
      <c r="D24" s="331"/>
      <c r="E24" s="331"/>
      <c r="F24" s="205"/>
      <c r="G24" s="205"/>
      <c r="I24" s="8" t="s">
        <v>575</v>
      </c>
    </row>
    <row r="25" spans="1:10" ht="36" x14ac:dyDescent="0.2">
      <c r="A25" s="64" t="s">
        <v>101</v>
      </c>
      <c r="B25" s="65" t="s">
        <v>19</v>
      </c>
      <c r="C25" s="166">
        <v>2.5299999999999998</v>
      </c>
      <c r="D25" s="67"/>
      <c r="E25" s="60">
        <f t="shared" si="1"/>
        <v>0</v>
      </c>
      <c r="F25" s="207"/>
      <c r="G25" s="207"/>
      <c r="I25" s="33" t="s">
        <v>576</v>
      </c>
      <c r="J25" s="34">
        <v>1407.5</v>
      </c>
    </row>
    <row r="26" spans="1:10" x14ac:dyDescent="0.2">
      <c r="A26" s="167" t="s">
        <v>20</v>
      </c>
      <c r="B26" s="57" t="s">
        <v>9</v>
      </c>
      <c r="C26" s="69">
        <v>0.66669999999999996</v>
      </c>
      <c r="D26" s="70"/>
      <c r="E26" s="60">
        <f t="shared" si="1"/>
        <v>0</v>
      </c>
      <c r="F26" s="207"/>
      <c r="G26" s="207"/>
      <c r="I26" s="120" t="s">
        <v>42</v>
      </c>
      <c r="J26" s="121">
        <v>1191.5</v>
      </c>
    </row>
    <row r="27" spans="1:10" ht="24" x14ac:dyDescent="0.2">
      <c r="A27" s="168" t="s">
        <v>100</v>
      </c>
      <c r="B27" s="57" t="s">
        <v>9</v>
      </c>
      <c r="C27" s="72">
        <v>5.5599999999999997E-2</v>
      </c>
      <c r="D27" s="73"/>
      <c r="E27" s="60">
        <f t="shared" si="1"/>
        <v>0</v>
      </c>
      <c r="F27" s="207"/>
      <c r="G27" s="207"/>
      <c r="I27" s="33" t="s">
        <v>577</v>
      </c>
      <c r="J27" s="34">
        <v>998</v>
      </c>
    </row>
    <row r="28" spans="1:10" x14ac:dyDescent="0.2">
      <c r="A28" s="352" t="s">
        <v>22</v>
      </c>
      <c r="B28" s="352"/>
      <c r="C28" s="352"/>
      <c r="D28" s="352"/>
      <c r="E28" s="174">
        <f>SUM(E8:E15,E17:E23,E25:E27)</f>
        <v>0</v>
      </c>
      <c r="F28" s="208"/>
      <c r="G28" s="208"/>
      <c r="I28" s="33" t="s">
        <v>3</v>
      </c>
      <c r="J28" s="34">
        <v>225</v>
      </c>
    </row>
    <row r="29" spans="1:10" x14ac:dyDescent="0.2">
      <c r="A29" s="352" t="s">
        <v>23</v>
      </c>
      <c r="B29" s="352"/>
      <c r="C29" s="352"/>
      <c r="D29" s="352"/>
      <c r="E29" s="175">
        <v>38</v>
      </c>
      <c r="F29" s="209"/>
      <c r="G29" s="209"/>
      <c r="I29" s="33" t="s">
        <v>578</v>
      </c>
      <c r="J29" s="34">
        <v>19</v>
      </c>
    </row>
    <row r="30" spans="1:10" x14ac:dyDescent="0.2">
      <c r="A30" s="352" t="s">
        <v>24</v>
      </c>
      <c r="B30" s="352"/>
      <c r="C30" s="352"/>
      <c r="D30" s="352"/>
      <c r="E30" s="121">
        <f>ROUND(E28*E29,2)</f>
        <v>0</v>
      </c>
      <c r="F30" s="210"/>
      <c r="G30" s="210"/>
    </row>
    <row r="31" spans="1:10" ht="12.75" x14ac:dyDescent="0.2">
      <c r="A31" s="26"/>
      <c r="B31" s="114"/>
      <c r="C31" s="114"/>
      <c r="D31" s="114"/>
      <c r="E31" s="26"/>
      <c r="F31" s="26"/>
      <c r="G31" s="26"/>
      <c r="I31" s="36" t="s">
        <v>579</v>
      </c>
    </row>
    <row r="32" spans="1:10" x14ac:dyDescent="0.2">
      <c r="A32" s="360" t="s">
        <v>522</v>
      </c>
      <c r="B32" s="361"/>
      <c r="C32" s="362" t="s">
        <v>106</v>
      </c>
      <c r="D32" s="363"/>
      <c r="E32" s="364"/>
      <c r="F32" s="206"/>
      <c r="G32" s="206"/>
      <c r="I32" s="33" t="s">
        <v>580</v>
      </c>
      <c r="J32" s="34">
        <v>1570.82</v>
      </c>
    </row>
    <row r="33" spans="1:10" x14ac:dyDescent="0.2">
      <c r="A33" s="68" t="s">
        <v>8</v>
      </c>
      <c r="B33" s="68" t="s">
        <v>9</v>
      </c>
      <c r="C33" s="74" t="s">
        <v>104</v>
      </c>
      <c r="D33" s="108" t="s">
        <v>536</v>
      </c>
      <c r="E33" s="117" t="s">
        <v>7</v>
      </c>
      <c r="F33" s="206"/>
      <c r="G33" s="206"/>
    </row>
    <row r="34" spans="1:10" ht="12.75" x14ac:dyDescent="0.2">
      <c r="A34" s="356" t="s">
        <v>26</v>
      </c>
      <c r="B34" s="357"/>
      <c r="C34" s="357"/>
      <c r="D34" s="357"/>
      <c r="E34" s="357"/>
      <c r="F34" s="205"/>
      <c r="G34" s="205"/>
      <c r="I34" s="36" t="s">
        <v>102</v>
      </c>
    </row>
    <row r="35" spans="1:10" x14ac:dyDescent="0.2">
      <c r="A35" s="62" t="s">
        <v>586</v>
      </c>
      <c r="B35" s="68" t="s">
        <v>0</v>
      </c>
      <c r="C35" s="109">
        <v>1</v>
      </c>
      <c r="D35" s="34"/>
      <c r="E35" s="34">
        <f>ROUND(D35*C35,2)</f>
        <v>0</v>
      </c>
      <c r="F35" s="211"/>
      <c r="G35" s="211"/>
      <c r="I35" s="33" t="s">
        <v>103</v>
      </c>
      <c r="J35" s="34">
        <v>2322.06</v>
      </c>
    </row>
    <row r="36" spans="1:10" s="257" customFormat="1" x14ac:dyDescent="0.2">
      <c r="A36" s="251" t="s">
        <v>764</v>
      </c>
      <c r="B36" s="261" t="s">
        <v>120</v>
      </c>
      <c r="C36" s="262">
        <v>0.4</v>
      </c>
      <c r="D36" s="259"/>
      <c r="E36" s="259">
        <f t="shared" ref="E36:E42" si="2">ROUND(D36*C36,2)</f>
        <v>0</v>
      </c>
      <c r="F36" s="263"/>
      <c r="G36" s="263"/>
    </row>
    <row r="37" spans="1:10" ht="12.75" x14ac:dyDescent="0.2">
      <c r="A37" s="62" t="s">
        <v>2</v>
      </c>
      <c r="B37" s="68" t="s">
        <v>120</v>
      </c>
      <c r="C37" s="95">
        <v>0</v>
      </c>
      <c r="D37" s="34"/>
      <c r="E37" s="34">
        <f t="shared" si="2"/>
        <v>0</v>
      </c>
      <c r="F37" s="211"/>
      <c r="G37" s="211"/>
      <c r="I37" s="36" t="s">
        <v>523</v>
      </c>
    </row>
    <row r="38" spans="1:10" x14ac:dyDescent="0.2">
      <c r="A38" s="62" t="s">
        <v>3</v>
      </c>
      <c r="B38" s="68" t="s">
        <v>120</v>
      </c>
      <c r="C38" s="109">
        <v>1</v>
      </c>
      <c r="D38" s="59"/>
      <c r="E38" s="34">
        <f t="shared" si="2"/>
        <v>0</v>
      </c>
      <c r="F38" s="211"/>
      <c r="G38" s="211"/>
      <c r="I38" s="33" t="s">
        <v>524</v>
      </c>
      <c r="J38" s="34">
        <v>1475.88</v>
      </c>
    </row>
    <row r="39" spans="1:10" x14ac:dyDescent="0.2">
      <c r="A39" s="62" t="s">
        <v>4</v>
      </c>
      <c r="B39" s="68" t="s">
        <v>0</v>
      </c>
      <c r="C39" s="109">
        <v>1</v>
      </c>
      <c r="D39" s="34"/>
      <c r="E39" s="34">
        <f t="shared" si="2"/>
        <v>0</v>
      </c>
      <c r="F39" s="211"/>
      <c r="G39" s="211"/>
    </row>
    <row r="40" spans="1:10" ht="12.75" x14ac:dyDescent="0.2">
      <c r="A40" s="62" t="s">
        <v>5</v>
      </c>
      <c r="B40" s="68" t="s">
        <v>0</v>
      </c>
      <c r="C40" s="109">
        <v>1</v>
      </c>
      <c r="D40" s="34"/>
      <c r="E40" s="34">
        <f t="shared" si="2"/>
        <v>0</v>
      </c>
      <c r="F40" s="211"/>
      <c r="G40" s="211"/>
      <c r="I40" s="36" t="s">
        <v>584</v>
      </c>
    </row>
    <row r="41" spans="1:10" x14ac:dyDescent="0.2">
      <c r="A41" s="62" t="s">
        <v>6</v>
      </c>
      <c r="B41" s="68" t="s">
        <v>0</v>
      </c>
      <c r="C41" s="109">
        <v>1</v>
      </c>
      <c r="D41" s="34"/>
      <c r="E41" s="34">
        <f t="shared" si="2"/>
        <v>0</v>
      </c>
      <c r="F41" s="211"/>
      <c r="G41" s="211"/>
      <c r="I41" s="33" t="s">
        <v>583</v>
      </c>
      <c r="J41" s="34">
        <v>1425.72</v>
      </c>
    </row>
    <row r="42" spans="1:10" ht="24" x14ac:dyDescent="0.2">
      <c r="A42" s="62" t="s">
        <v>589</v>
      </c>
      <c r="B42" s="57" t="s">
        <v>1</v>
      </c>
      <c r="C42" s="61">
        <v>0.78569999999999995</v>
      </c>
      <c r="D42" s="59"/>
      <c r="E42" s="34">
        <f t="shared" si="2"/>
        <v>0</v>
      </c>
      <c r="F42" s="211"/>
      <c r="G42" s="211"/>
    </row>
    <row r="43" spans="1:10" ht="12.75" x14ac:dyDescent="0.2">
      <c r="A43" s="331" t="s">
        <v>538</v>
      </c>
      <c r="B43" s="331"/>
      <c r="C43" s="331"/>
      <c r="D43" s="331"/>
      <c r="E43" s="331"/>
      <c r="F43" s="205"/>
      <c r="G43" s="205"/>
      <c r="I43" s="36" t="s">
        <v>582</v>
      </c>
    </row>
    <row r="44" spans="1:10" x14ac:dyDescent="0.2">
      <c r="A44" s="62" t="s">
        <v>10</v>
      </c>
      <c r="B44" s="57" t="s">
        <v>9</v>
      </c>
      <c r="C44" s="109">
        <v>0.5</v>
      </c>
      <c r="D44" s="34"/>
      <c r="E44" s="34">
        <f t="shared" ref="E44:E49" si="3">ROUND(D44*C44,2)</f>
        <v>0</v>
      </c>
      <c r="F44" s="211"/>
      <c r="G44" s="211"/>
      <c r="I44" s="33" t="s">
        <v>581</v>
      </c>
      <c r="J44" s="34">
        <v>1550.81</v>
      </c>
    </row>
    <row r="45" spans="1:10" x14ac:dyDescent="0.2">
      <c r="A45" s="62" t="s">
        <v>12</v>
      </c>
      <c r="B45" s="57" t="s">
        <v>9</v>
      </c>
      <c r="C45" s="109">
        <v>0.5</v>
      </c>
      <c r="D45" s="34"/>
      <c r="E45" s="34">
        <f t="shared" si="3"/>
        <v>0</v>
      </c>
      <c r="F45" s="211"/>
      <c r="G45" s="211"/>
    </row>
    <row r="46" spans="1:10" ht="12.75" x14ac:dyDescent="0.2">
      <c r="A46" s="62" t="s">
        <v>13</v>
      </c>
      <c r="B46" s="57" t="s">
        <v>9</v>
      </c>
      <c r="C46" s="109">
        <v>0.25</v>
      </c>
      <c r="D46" s="34"/>
      <c r="E46" s="34">
        <f t="shared" si="3"/>
        <v>0</v>
      </c>
      <c r="F46" s="211"/>
      <c r="G46" s="211"/>
      <c r="I46" s="36" t="s">
        <v>525</v>
      </c>
    </row>
    <row r="47" spans="1:10" x14ac:dyDescent="0.2">
      <c r="A47" s="62" t="s">
        <v>14</v>
      </c>
      <c r="B47" s="57" t="s">
        <v>9</v>
      </c>
      <c r="C47" s="109">
        <v>0.41670000000000001</v>
      </c>
      <c r="D47" s="34"/>
      <c r="E47" s="34">
        <f t="shared" si="3"/>
        <v>0</v>
      </c>
      <c r="F47" s="211"/>
      <c r="G47" s="211"/>
      <c r="I47" s="33" t="s">
        <v>526</v>
      </c>
      <c r="J47" s="34">
        <v>1146.1400000000001</v>
      </c>
    </row>
    <row r="48" spans="1:10" x14ac:dyDescent="0.2">
      <c r="A48" s="62" t="s">
        <v>15</v>
      </c>
      <c r="B48" s="57" t="s">
        <v>9</v>
      </c>
      <c r="C48" s="109">
        <v>0.25</v>
      </c>
      <c r="D48" s="34"/>
      <c r="E48" s="34">
        <f t="shared" si="3"/>
        <v>0</v>
      </c>
      <c r="F48" s="211"/>
      <c r="G48" s="211"/>
    </row>
    <row r="49" spans="1:18" x14ac:dyDescent="0.2">
      <c r="A49" s="62" t="s">
        <v>16</v>
      </c>
      <c r="B49" s="57" t="s">
        <v>9</v>
      </c>
      <c r="C49" s="109">
        <v>8.3299999999999999E-2</v>
      </c>
      <c r="D49" s="34"/>
      <c r="E49" s="34">
        <f t="shared" si="3"/>
        <v>0</v>
      </c>
      <c r="F49" s="211"/>
      <c r="G49" s="211"/>
    </row>
    <row r="50" spans="1:18" x14ac:dyDescent="0.2">
      <c r="A50" s="352" t="s">
        <v>22</v>
      </c>
      <c r="B50" s="352"/>
      <c r="C50" s="352"/>
      <c r="D50" s="352"/>
      <c r="E50" s="174">
        <f>SUM(E44:E49,E35:E42)</f>
        <v>0</v>
      </c>
      <c r="F50" s="208"/>
      <c r="G50" s="208"/>
      <c r="I50" s="137" t="s">
        <v>652</v>
      </c>
    </row>
    <row r="51" spans="1:18" x14ac:dyDescent="0.2">
      <c r="A51" s="352" t="s">
        <v>23</v>
      </c>
      <c r="B51" s="352"/>
      <c r="C51" s="352"/>
      <c r="D51" s="352"/>
      <c r="E51" s="175">
        <v>1</v>
      </c>
      <c r="F51" s="209"/>
      <c r="G51" s="209"/>
      <c r="I51" s="138" t="s">
        <v>636</v>
      </c>
    </row>
    <row r="52" spans="1:18" x14ac:dyDescent="0.2">
      <c r="A52" s="352" t="s">
        <v>24</v>
      </c>
      <c r="B52" s="352"/>
      <c r="C52" s="352"/>
      <c r="D52" s="352"/>
      <c r="E52" s="174">
        <f>ROUND(E50*E51,2)</f>
        <v>0</v>
      </c>
      <c r="F52" s="208"/>
      <c r="G52" s="208"/>
      <c r="I52" s="139" t="s">
        <v>637</v>
      </c>
    </row>
    <row r="53" spans="1:18" x14ac:dyDescent="0.2">
      <c r="A53" s="118"/>
      <c r="B53" s="118"/>
      <c r="C53" s="114"/>
      <c r="D53" s="118"/>
      <c r="E53" s="119"/>
      <c r="F53" s="119"/>
      <c r="G53" s="119"/>
      <c r="I53" s="139" t="s">
        <v>638</v>
      </c>
    </row>
    <row r="54" spans="1:18" x14ac:dyDescent="0.2">
      <c r="A54" s="353" t="s">
        <v>107</v>
      </c>
      <c r="B54" s="354"/>
      <c r="C54" s="365" t="s">
        <v>106</v>
      </c>
      <c r="D54" s="366"/>
      <c r="E54" s="367"/>
      <c r="F54" s="206"/>
      <c r="G54" s="206"/>
      <c r="I54" s="139" t="s">
        <v>639</v>
      </c>
    </row>
    <row r="55" spans="1:18" x14ac:dyDescent="0.2">
      <c r="A55" s="356" t="s">
        <v>26</v>
      </c>
      <c r="B55" s="357"/>
      <c r="C55" s="357"/>
      <c r="D55" s="357"/>
      <c r="E55" s="357"/>
      <c r="F55" s="205"/>
      <c r="G55" s="205"/>
      <c r="I55" s="140" t="s">
        <v>640</v>
      </c>
    </row>
    <row r="56" spans="1:18" x14ac:dyDescent="0.2">
      <c r="A56" s="68" t="s">
        <v>8</v>
      </c>
      <c r="B56" s="68" t="s">
        <v>9</v>
      </c>
      <c r="C56" s="74" t="s">
        <v>104</v>
      </c>
      <c r="D56" s="74" t="s">
        <v>536</v>
      </c>
      <c r="E56" s="74" t="s">
        <v>537</v>
      </c>
      <c r="F56" s="205"/>
      <c r="G56" s="205"/>
      <c r="I56" s="139" t="s">
        <v>641</v>
      </c>
    </row>
    <row r="57" spans="1:18" x14ac:dyDescent="0.2">
      <c r="A57" s="62" t="s">
        <v>83</v>
      </c>
      <c r="B57" s="68" t="s">
        <v>0</v>
      </c>
      <c r="C57" s="69">
        <v>1</v>
      </c>
      <c r="D57" s="75"/>
      <c r="E57" s="34">
        <f>ROUND(D57*C57,2)</f>
        <v>0</v>
      </c>
      <c r="F57" s="211"/>
      <c r="G57" s="211"/>
      <c r="I57" s="141">
        <v>39</v>
      </c>
    </row>
    <row r="58" spans="1:18" x14ac:dyDescent="0.2">
      <c r="A58" s="62" t="s">
        <v>74</v>
      </c>
      <c r="B58" s="68" t="s">
        <v>120</v>
      </c>
      <c r="C58" s="134">
        <v>0.4</v>
      </c>
      <c r="D58" s="75"/>
      <c r="E58" s="34">
        <f t="shared" ref="E58:E64" si="4">ROUND(D58*C58,2)</f>
        <v>0</v>
      </c>
      <c r="F58" s="211"/>
      <c r="G58" s="211"/>
    </row>
    <row r="59" spans="1:18" x14ac:dyDescent="0.2">
      <c r="A59" s="62" t="s">
        <v>2</v>
      </c>
      <c r="B59" s="68" t="s">
        <v>120</v>
      </c>
      <c r="C59" s="126">
        <v>0</v>
      </c>
      <c r="D59" s="75"/>
      <c r="E59" s="34">
        <f t="shared" si="4"/>
        <v>0</v>
      </c>
      <c r="F59" s="211"/>
      <c r="G59" s="211"/>
    </row>
    <row r="60" spans="1:18" x14ac:dyDescent="0.2">
      <c r="A60" s="62" t="s">
        <v>3</v>
      </c>
      <c r="B60" s="68" t="s">
        <v>120</v>
      </c>
      <c r="C60" s="69">
        <v>1</v>
      </c>
      <c r="D60" s="60"/>
      <c r="E60" s="34">
        <f t="shared" si="4"/>
        <v>0</v>
      </c>
      <c r="F60" s="211"/>
      <c r="G60" s="211"/>
      <c r="I60" s="337" t="s">
        <v>651</v>
      </c>
      <c r="J60" s="338"/>
      <c r="K60" s="338"/>
      <c r="L60" s="338"/>
      <c r="M60" s="338"/>
      <c r="N60" s="338"/>
      <c r="O60" s="338"/>
      <c r="P60" s="338"/>
      <c r="Q60" s="338"/>
      <c r="R60" s="339"/>
    </row>
    <row r="61" spans="1:18" x14ac:dyDescent="0.2">
      <c r="A61" s="62" t="s">
        <v>4</v>
      </c>
      <c r="B61" s="68" t="s">
        <v>0</v>
      </c>
      <c r="C61" s="69">
        <v>1</v>
      </c>
      <c r="D61" s="75"/>
      <c r="E61" s="34">
        <f t="shared" si="4"/>
        <v>0</v>
      </c>
      <c r="F61" s="211"/>
      <c r="G61" s="211"/>
      <c r="I61" s="82" t="s">
        <v>642</v>
      </c>
      <c r="J61" s="83">
        <v>2011</v>
      </c>
      <c r="K61" s="83">
        <v>2012</v>
      </c>
      <c r="L61" s="83">
        <v>2013</v>
      </c>
      <c r="M61" s="83">
        <v>2014</v>
      </c>
      <c r="N61" s="83">
        <v>2015</v>
      </c>
      <c r="O61" s="83">
        <v>2016</v>
      </c>
      <c r="P61" s="83">
        <v>2017</v>
      </c>
      <c r="Q61" s="83">
        <v>2018</v>
      </c>
      <c r="R61" s="84">
        <v>2019</v>
      </c>
    </row>
    <row r="62" spans="1:18" x14ac:dyDescent="0.2">
      <c r="A62" s="62" t="s">
        <v>5</v>
      </c>
      <c r="B62" s="68" t="s">
        <v>0</v>
      </c>
      <c r="C62" s="69">
        <v>1</v>
      </c>
      <c r="D62" s="75"/>
      <c r="E62" s="34">
        <f t="shared" si="4"/>
        <v>0</v>
      </c>
      <c r="F62" s="211"/>
      <c r="G62" s="211"/>
      <c r="I62" s="86" t="s">
        <v>643</v>
      </c>
      <c r="J62" s="87">
        <v>8.6E-3</v>
      </c>
      <c r="K62" s="87">
        <v>8.8999999999999999E-3</v>
      </c>
      <c r="L62" s="87">
        <v>6.0000000000000001E-3</v>
      </c>
      <c r="M62" s="87">
        <v>8.5000000000000006E-3</v>
      </c>
      <c r="N62" s="87">
        <v>9.4000000000000004E-3</v>
      </c>
      <c r="O62" s="87">
        <v>1.06E-2</v>
      </c>
      <c r="P62" s="87">
        <v>1.09E-2</v>
      </c>
      <c r="Q62" s="87">
        <v>5.7999999999999996E-3</v>
      </c>
      <c r="R62" s="87">
        <v>5.4000000000000003E-3</v>
      </c>
    </row>
    <row r="63" spans="1:18" x14ac:dyDescent="0.2">
      <c r="A63" s="62" t="s">
        <v>6</v>
      </c>
      <c r="B63" s="68" t="s">
        <v>0</v>
      </c>
      <c r="C63" s="69">
        <v>1</v>
      </c>
      <c r="D63" s="75"/>
      <c r="E63" s="34">
        <f t="shared" si="4"/>
        <v>0</v>
      </c>
      <c r="F63" s="211"/>
      <c r="G63" s="211"/>
      <c r="I63" s="82" t="s">
        <v>644</v>
      </c>
      <c r="J63" s="88">
        <v>8.3999999999999995E-3</v>
      </c>
      <c r="K63" s="88">
        <v>7.4999999999999997E-3</v>
      </c>
      <c r="L63" s="88">
        <v>4.8999999999999998E-3</v>
      </c>
      <c r="M63" s="88">
        <v>7.9000000000000008E-3</v>
      </c>
      <c r="N63" s="88">
        <v>8.2000000000000007E-3</v>
      </c>
      <c r="O63" s="88">
        <v>0.01</v>
      </c>
      <c r="P63" s="88">
        <v>8.6999999999999994E-3</v>
      </c>
      <c r="Q63" s="88">
        <v>4.7000000000000002E-3</v>
      </c>
      <c r="R63" s="88">
        <v>4.8999999999999998E-3</v>
      </c>
    </row>
    <row r="64" spans="1:18" s="257" customFormat="1" ht="24" x14ac:dyDescent="0.2">
      <c r="A64" s="260" t="s">
        <v>589</v>
      </c>
      <c r="B64" s="252" t="s">
        <v>1</v>
      </c>
      <c r="C64" s="253">
        <v>0.78569999999999995</v>
      </c>
      <c r="D64" s="254"/>
      <c r="E64" s="259">
        <f t="shared" si="4"/>
        <v>0</v>
      </c>
      <c r="F64" s="263"/>
      <c r="G64" s="263"/>
      <c r="I64" s="264" t="s">
        <v>645</v>
      </c>
      <c r="J64" s="265">
        <v>9.1999999999999998E-3</v>
      </c>
      <c r="K64" s="265">
        <v>8.2000000000000007E-3</v>
      </c>
      <c r="L64" s="265">
        <v>5.4999999999999997E-3</v>
      </c>
      <c r="M64" s="265">
        <v>7.7000000000000002E-3</v>
      </c>
      <c r="N64" s="265">
        <v>1.04E-2</v>
      </c>
      <c r="O64" s="265">
        <v>1.1599999999999999E-2</v>
      </c>
      <c r="P64" s="265">
        <v>1.0500000000000001E-2</v>
      </c>
      <c r="Q64" s="265">
        <v>5.3E-3</v>
      </c>
      <c r="R64" s="265">
        <v>4.7000000000000002E-3</v>
      </c>
    </row>
    <row r="65" spans="1:18" x14ac:dyDescent="0.2">
      <c r="A65" s="331" t="s">
        <v>538</v>
      </c>
      <c r="B65" s="331"/>
      <c r="C65" s="331"/>
      <c r="D65" s="331"/>
      <c r="E65" s="331"/>
      <c r="F65" s="205"/>
      <c r="G65" s="205"/>
      <c r="I65" s="82" t="s">
        <v>646</v>
      </c>
      <c r="J65" s="88">
        <v>8.3999999999999995E-3</v>
      </c>
      <c r="K65" s="88">
        <v>7.1000000000000004E-3</v>
      </c>
      <c r="L65" s="88">
        <v>6.1000000000000004E-3</v>
      </c>
      <c r="M65" s="88">
        <v>8.2000000000000007E-3</v>
      </c>
      <c r="N65" s="88">
        <v>9.4999999999999998E-3</v>
      </c>
      <c r="O65" s="88">
        <v>1.06E-2</v>
      </c>
      <c r="P65" s="88">
        <v>7.9000000000000008E-3</v>
      </c>
      <c r="Q65" s="88">
        <v>5.1999999999999998E-3</v>
      </c>
      <c r="R65" s="88">
        <v>5.1999999999999998E-3</v>
      </c>
    </row>
    <row r="66" spans="1:18" x14ac:dyDescent="0.2">
      <c r="A66" s="62" t="s">
        <v>10</v>
      </c>
      <c r="B66" s="57" t="s">
        <v>9</v>
      </c>
      <c r="C66" s="69">
        <v>0.5</v>
      </c>
      <c r="D66" s="75"/>
      <c r="E66" s="34">
        <f>ROUND(D66*C66,2)</f>
        <v>0</v>
      </c>
      <c r="F66" s="211"/>
      <c r="G66" s="211"/>
      <c r="I66" s="86" t="s">
        <v>647</v>
      </c>
      <c r="J66" s="87">
        <v>9.9000000000000008E-3</v>
      </c>
      <c r="K66" s="87">
        <v>7.4000000000000003E-3</v>
      </c>
      <c r="L66" s="87">
        <v>6.0000000000000001E-3</v>
      </c>
      <c r="M66" s="87">
        <v>8.6999999999999994E-3</v>
      </c>
      <c r="N66" s="87">
        <v>9.9000000000000008E-3</v>
      </c>
      <c r="O66" s="87">
        <v>1.11E-2</v>
      </c>
      <c r="P66" s="87">
        <v>9.2999999999999992E-3</v>
      </c>
      <c r="Q66" s="87">
        <v>5.1999999999999998E-3</v>
      </c>
      <c r="R66" s="87">
        <v>5.4000000000000003E-3</v>
      </c>
    </row>
    <row r="67" spans="1:18" x14ac:dyDescent="0.2">
      <c r="A67" s="62" t="s">
        <v>12</v>
      </c>
      <c r="B67" s="57" t="s">
        <v>9</v>
      </c>
      <c r="C67" s="69">
        <v>0.5</v>
      </c>
      <c r="D67" s="75"/>
      <c r="E67" s="34">
        <f t="shared" ref="E67:E72" si="5">ROUND(D67*C67,2)</f>
        <v>0</v>
      </c>
      <c r="F67" s="211"/>
      <c r="G67" s="211"/>
      <c r="I67" s="82" t="s">
        <v>648</v>
      </c>
      <c r="J67" s="88">
        <v>9.5999999999999992E-3</v>
      </c>
      <c r="K67" s="88">
        <v>6.4000000000000003E-3</v>
      </c>
      <c r="L67" s="88">
        <v>6.1000000000000004E-3</v>
      </c>
      <c r="M67" s="88">
        <v>8.2000000000000007E-3</v>
      </c>
      <c r="N67" s="88">
        <v>1.0699999999999999E-2</v>
      </c>
      <c r="O67" s="88">
        <v>1.1599999999999999E-2</v>
      </c>
      <c r="P67" s="88">
        <v>8.0999999999999996E-3</v>
      </c>
      <c r="Q67" s="88">
        <v>5.1999999999999998E-3</v>
      </c>
      <c r="R67" s="88">
        <v>4.7000000000000002E-3</v>
      </c>
    </row>
    <row r="68" spans="1:18" x14ac:dyDescent="0.2">
      <c r="A68" s="62" t="s">
        <v>13</v>
      </c>
      <c r="B68" s="57" t="s">
        <v>9</v>
      </c>
      <c r="C68" s="69">
        <v>0.25</v>
      </c>
      <c r="D68" s="75"/>
      <c r="E68" s="34">
        <f t="shared" si="5"/>
        <v>0</v>
      </c>
      <c r="F68" s="211"/>
      <c r="G68" s="211"/>
      <c r="I68" s="86" t="s">
        <v>649</v>
      </c>
      <c r="J68" s="87">
        <v>9.7000000000000003E-3</v>
      </c>
      <c r="K68" s="87">
        <v>6.7999999999999996E-3</v>
      </c>
      <c r="L68" s="87">
        <v>7.1999999999999998E-3</v>
      </c>
      <c r="M68" s="87">
        <v>9.4999999999999998E-3</v>
      </c>
      <c r="N68" s="87">
        <v>1.18E-2</v>
      </c>
      <c r="O68" s="87">
        <v>1.11E-2</v>
      </c>
      <c r="P68" s="87">
        <v>8.0000000000000002E-3</v>
      </c>
      <c r="Q68" s="87">
        <v>5.4000000000000003E-3</v>
      </c>
      <c r="R68" s="87">
        <v>5.0000000000000001E-3</v>
      </c>
    </row>
    <row r="69" spans="1:18" x14ac:dyDescent="0.2">
      <c r="A69" s="62" t="s">
        <v>14</v>
      </c>
      <c r="B69" s="57" t="s">
        <v>9</v>
      </c>
      <c r="C69" s="69">
        <v>0.41670000000000001</v>
      </c>
      <c r="D69" s="75"/>
      <c r="E69" s="34">
        <f t="shared" si="5"/>
        <v>0</v>
      </c>
      <c r="F69" s="211"/>
      <c r="G69" s="211"/>
      <c r="I69" s="82" t="s">
        <v>650</v>
      </c>
      <c r="J69" s="88">
        <v>1.0699999999999999E-2</v>
      </c>
      <c r="K69" s="88">
        <v>6.8999999999999999E-3</v>
      </c>
      <c r="L69" s="88">
        <v>7.1000000000000004E-3</v>
      </c>
      <c r="M69" s="88">
        <v>8.6999999999999994E-3</v>
      </c>
      <c r="N69" s="88">
        <v>1.11E-2</v>
      </c>
      <c r="O69" s="88">
        <v>1.2200000000000001E-2</v>
      </c>
      <c r="P69" s="88">
        <v>8.0000000000000002E-3</v>
      </c>
      <c r="Q69" s="88">
        <v>5.0000000000000001E-3</v>
      </c>
      <c r="R69" s="91">
        <v>5.0000000000000001E-3</v>
      </c>
    </row>
    <row r="70" spans="1:18" x14ac:dyDescent="0.2">
      <c r="A70" s="62" t="s">
        <v>15</v>
      </c>
      <c r="B70" s="57" t="s">
        <v>9</v>
      </c>
      <c r="C70" s="69">
        <v>0.25</v>
      </c>
      <c r="D70" s="75"/>
      <c r="E70" s="34">
        <f t="shared" si="5"/>
        <v>0</v>
      </c>
      <c r="F70" s="211"/>
      <c r="G70" s="211"/>
    </row>
    <row r="71" spans="1:18" x14ac:dyDescent="0.2">
      <c r="A71" s="62" t="s">
        <v>16</v>
      </c>
      <c r="B71" s="57" t="s">
        <v>9</v>
      </c>
      <c r="C71" s="69">
        <v>8.3299999999999999E-2</v>
      </c>
      <c r="D71" s="75"/>
      <c r="E71" s="34">
        <f t="shared" si="5"/>
        <v>0</v>
      </c>
      <c r="F71" s="211"/>
      <c r="G71" s="211"/>
    </row>
    <row r="72" spans="1:18" x14ac:dyDescent="0.2">
      <c r="A72" s="62" t="s">
        <v>25</v>
      </c>
      <c r="B72" s="57" t="s">
        <v>9</v>
      </c>
      <c r="C72" s="69">
        <v>2</v>
      </c>
      <c r="D72" s="75"/>
      <c r="E72" s="34">
        <f t="shared" si="5"/>
        <v>0</v>
      </c>
      <c r="F72" s="211"/>
      <c r="G72" s="211"/>
    </row>
    <row r="73" spans="1:18" x14ac:dyDescent="0.2">
      <c r="A73" s="376"/>
      <c r="B73" s="376"/>
      <c r="C73" s="376"/>
      <c r="D73" s="376"/>
      <c r="E73" s="377"/>
      <c r="F73" s="213"/>
      <c r="G73" s="213"/>
      <c r="I73" s="93"/>
    </row>
    <row r="74" spans="1:18" ht="12.75" thickBot="1" x14ac:dyDescent="0.25">
      <c r="A74" s="352" t="s">
        <v>22</v>
      </c>
      <c r="B74" s="352"/>
      <c r="C74" s="352"/>
      <c r="D74" s="352"/>
      <c r="E74" s="176">
        <f>SUM(E66:E72,E64,D64)</f>
        <v>0</v>
      </c>
      <c r="F74" s="214"/>
      <c r="G74" s="214"/>
      <c r="I74" s="94"/>
    </row>
    <row r="75" spans="1:18" x14ac:dyDescent="0.2">
      <c r="A75" s="352" t="s">
        <v>23</v>
      </c>
      <c r="B75" s="352"/>
      <c r="C75" s="352"/>
      <c r="D75" s="352"/>
      <c r="E75" s="177">
        <v>1</v>
      </c>
      <c r="F75" s="215"/>
      <c r="G75" s="215"/>
      <c r="I75" s="97" t="s">
        <v>667</v>
      </c>
    </row>
    <row r="76" spans="1:18" x14ac:dyDescent="0.2">
      <c r="A76" s="352" t="s">
        <v>24</v>
      </c>
      <c r="B76" s="352"/>
      <c r="C76" s="352"/>
      <c r="D76" s="352"/>
      <c r="E76" s="176">
        <f>E74*E75</f>
        <v>0</v>
      </c>
      <c r="F76" s="214"/>
      <c r="G76" s="214"/>
      <c r="I76" s="98"/>
    </row>
    <row r="77" spans="1:18" ht="12.75" thickBot="1" x14ac:dyDescent="0.25">
      <c r="A77" s="118"/>
      <c r="B77" s="118"/>
      <c r="C77" s="114"/>
      <c r="D77" s="118"/>
      <c r="E77" s="119"/>
      <c r="F77" s="119"/>
      <c r="G77" s="119"/>
      <c r="I77" s="98"/>
    </row>
    <row r="78" spans="1:18" ht="12.75" thickBot="1" x14ac:dyDescent="0.25">
      <c r="A78" s="348" t="s">
        <v>555</v>
      </c>
      <c r="B78" s="368"/>
      <c r="C78" s="368"/>
      <c r="D78" s="368"/>
      <c r="E78" s="369"/>
      <c r="F78" s="188"/>
      <c r="G78" s="188"/>
      <c r="I78" s="101" t="s">
        <v>653</v>
      </c>
    </row>
    <row r="79" spans="1:18" x14ac:dyDescent="0.2">
      <c r="A79" s="373" t="s">
        <v>118</v>
      </c>
      <c r="B79" s="374"/>
      <c r="C79" s="374"/>
      <c r="D79" s="374"/>
      <c r="E79" s="375"/>
      <c r="F79" s="206"/>
      <c r="G79" s="206"/>
      <c r="I79" s="98" t="s">
        <v>654</v>
      </c>
    </row>
    <row r="80" spans="1:18" x14ac:dyDescent="0.2">
      <c r="A80" s="68" t="s">
        <v>8</v>
      </c>
      <c r="B80" s="77" t="s">
        <v>9</v>
      </c>
      <c r="C80" s="78"/>
      <c r="D80" s="77" t="s">
        <v>105</v>
      </c>
      <c r="E80" s="78"/>
      <c r="F80" s="206"/>
      <c r="G80" s="206"/>
      <c r="I80" s="98" t="s">
        <v>655</v>
      </c>
    </row>
    <row r="81" spans="1:9" x14ac:dyDescent="0.2">
      <c r="A81" s="62" t="s">
        <v>43</v>
      </c>
      <c r="B81" s="77" t="s">
        <v>44</v>
      </c>
      <c r="C81" s="78"/>
      <c r="D81" s="109">
        <f>'LEV VARRICAO'!D334</f>
        <v>35.367600000000003</v>
      </c>
      <c r="E81" s="80"/>
      <c r="F81" s="216"/>
      <c r="G81" s="216"/>
      <c r="I81" s="102" t="s">
        <v>656</v>
      </c>
    </row>
    <row r="82" spans="1:9" ht="12.75" thickBot="1" x14ac:dyDescent="0.25">
      <c r="A82" s="62" t="s">
        <v>45</v>
      </c>
      <c r="B82" s="77" t="s">
        <v>46</v>
      </c>
      <c r="C82" s="78"/>
      <c r="D82" s="89">
        <v>25.25</v>
      </c>
      <c r="E82" s="80"/>
      <c r="F82" s="216"/>
      <c r="G82" s="216"/>
      <c r="I82" s="98"/>
    </row>
    <row r="83" spans="1:9" ht="12.75" thickBot="1" x14ac:dyDescent="0.25">
      <c r="A83" s="62" t="s">
        <v>47</v>
      </c>
      <c r="B83" s="77" t="s">
        <v>44</v>
      </c>
      <c r="C83" s="78"/>
      <c r="D83" s="89">
        <f>D81*D82</f>
        <v>893.03190000000006</v>
      </c>
      <c r="E83" s="80"/>
      <c r="F83" s="216"/>
      <c r="G83" s="216"/>
      <c r="I83" s="101" t="s">
        <v>657</v>
      </c>
    </row>
    <row r="84" spans="1:9" x14ac:dyDescent="0.2">
      <c r="A84" s="62" t="s">
        <v>48</v>
      </c>
      <c r="B84" s="77" t="s">
        <v>49</v>
      </c>
      <c r="C84" s="78"/>
      <c r="D84" s="169">
        <v>0.56000000000000005</v>
      </c>
      <c r="E84" s="81"/>
      <c r="F84" s="217"/>
      <c r="G84" s="217"/>
      <c r="I84" s="98" t="s">
        <v>658</v>
      </c>
    </row>
    <row r="85" spans="1:9" x14ac:dyDescent="0.2">
      <c r="A85" s="85" t="s">
        <v>539</v>
      </c>
      <c r="B85" s="77" t="s">
        <v>50</v>
      </c>
      <c r="C85" s="78"/>
      <c r="D85" s="90">
        <f>D83*D84</f>
        <v>500.09786400000007</v>
      </c>
      <c r="E85" s="81"/>
      <c r="F85" s="217"/>
      <c r="G85" s="217"/>
      <c r="I85" s="98" t="s">
        <v>659</v>
      </c>
    </row>
    <row r="86" spans="1:9" x14ac:dyDescent="0.2">
      <c r="A86" s="351" t="s">
        <v>540</v>
      </c>
      <c r="B86" s="349"/>
      <c r="C86" s="349"/>
      <c r="D86" s="349"/>
      <c r="E86" s="350"/>
      <c r="F86" s="205"/>
      <c r="G86" s="205"/>
      <c r="I86" s="98" t="s">
        <v>660</v>
      </c>
    </row>
    <row r="87" spans="1:9" x14ac:dyDescent="0.2">
      <c r="A87" s="68" t="s">
        <v>8</v>
      </c>
      <c r="B87" s="77" t="s">
        <v>9</v>
      </c>
      <c r="C87" s="78"/>
      <c r="D87" s="77" t="s">
        <v>105</v>
      </c>
      <c r="E87" s="78"/>
      <c r="F87" s="206"/>
      <c r="G87" s="206"/>
      <c r="I87" s="98" t="s">
        <v>661</v>
      </c>
    </row>
    <row r="88" spans="1:9" x14ac:dyDescent="0.2">
      <c r="A88" s="62" t="s">
        <v>51</v>
      </c>
      <c r="B88" s="77" t="s">
        <v>52</v>
      </c>
      <c r="C88" s="78"/>
      <c r="D88" s="89">
        <v>48</v>
      </c>
      <c r="E88" s="92"/>
      <c r="F88" s="218"/>
      <c r="G88" s="218"/>
      <c r="I88" s="98" t="s">
        <v>662</v>
      </c>
    </row>
    <row r="89" spans="1:9" x14ac:dyDescent="0.2">
      <c r="A89" s="62" t="s">
        <v>53</v>
      </c>
      <c r="B89" s="77" t="s">
        <v>54</v>
      </c>
      <c r="C89" s="78"/>
      <c r="D89" s="89">
        <v>1</v>
      </c>
      <c r="E89" s="92"/>
      <c r="F89" s="218"/>
      <c r="G89" s="218"/>
      <c r="I89" s="98" t="s">
        <v>663</v>
      </c>
    </row>
    <row r="90" spans="1:9" x14ac:dyDescent="0.2">
      <c r="A90" s="62" t="s">
        <v>55</v>
      </c>
      <c r="B90" s="77" t="s">
        <v>52</v>
      </c>
      <c r="C90" s="78"/>
      <c r="D90" s="89">
        <v>48</v>
      </c>
      <c r="E90" s="92"/>
      <c r="F90" s="218"/>
      <c r="G90" s="218"/>
      <c r="I90" s="98" t="s">
        <v>664</v>
      </c>
    </row>
    <row r="91" spans="1:9" x14ac:dyDescent="0.2">
      <c r="A91" s="62" t="s">
        <v>56</v>
      </c>
      <c r="B91" s="77" t="s">
        <v>41</v>
      </c>
      <c r="C91" s="78"/>
      <c r="D91" s="104">
        <v>0.2</v>
      </c>
      <c r="E91" s="96"/>
      <c r="F91" s="219"/>
      <c r="G91" s="219"/>
      <c r="I91" s="98" t="s">
        <v>665</v>
      </c>
    </row>
    <row r="92" spans="1:9" x14ac:dyDescent="0.2">
      <c r="A92" s="62" t="s">
        <v>57</v>
      </c>
      <c r="B92" s="77" t="s">
        <v>41</v>
      </c>
      <c r="C92" s="78"/>
      <c r="D92" s="104">
        <v>0.8</v>
      </c>
      <c r="E92" s="96"/>
      <c r="F92" s="219"/>
      <c r="G92" s="219"/>
      <c r="I92" s="98" t="s">
        <v>666</v>
      </c>
    </row>
    <row r="93" spans="1:9" x14ac:dyDescent="0.2">
      <c r="A93" s="85" t="s">
        <v>541</v>
      </c>
      <c r="B93" s="77" t="s">
        <v>41</v>
      </c>
      <c r="C93" s="78"/>
      <c r="D93" s="99">
        <v>1.6670000000000001E-2</v>
      </c>
      <c r="E93" s="100"/>
      <c r="F93" s="220"/>
      <c r="G93" s="220"/>
      <c r="I93" s="98" t="s">
        <v>668</v>
      </c>
    </row>
    <row r="94" spans="1:9" x14ac:dyDescent="0.2">
      <c r="A94" s="351" t="s">
        <v>87</v>
      </c>
      <c r="B94" s="349"/>
      <c r="C94" s="349"/>
      <c r="D94" s="349"/>
      <c r="E94" s="350"/>
      <c r="F94" s="205"/>
      <c r="G94" s="205"/>
      <c r="I94" s="98"/>
    </row>
    <row r="95" spans="1:9" x14ac:dyDescent="0.2">
      <c r="A95" s="68" t="s">
        <v>8</v>
      </c>
      <c r="B95" s="77" t="s">
        <v>9</v>
      </c>
      <c r="C95" s="78"/>
      <c r="D95" s="77" t="s">
        <v>105</v>
      </c>
      <c r="E95" s="78"/>
      <c r="F95" s="206"/>
      <c r="G95" s="206"/>
      <c r="I95" s="98" t="s">
        <v>669</v>
      </c>
    </row>
    <row r="96" spans="1:9" x14ac:dyDescent="0.2">
      <c r="A96" s="62" t="s">
        <v>51</v>
      </c>
      <c r="B96" s="77" t="s">
        <v>58</v>
      </c>
      <c r="C96" s="78"/>
      <c r="D96" s="89">
        <v>4</v>
      </c>
      <c r="E96" s="92"/>
      <c r="F96" s="218"/>
      <c r="G96" s="218"/>
      <c r="I96" s="98" t="s">
        <v>670</v>
      </c>
    </row>
    <row r="97" spans="1:9" x14ac:dyDescent="0.2">
      <c r="A97" s="62" t="s">
        <v>53</v>
      </c>
      <c r="B97" s="77" t="s">
        <v>54</v>
      </c>
      <c r="C97" s="78"/>
      <c r="D97" s="89">
        <v>1</v>
      </c>
      <c r="E97" s="92"/>
      <c r="F97" s="218"/>
      <c r="G97" s="218"/>
      <c r="I97" s="98"/>
    </row>
    <row r="98" spans="1:9" x14ac:dyDescent="0.2">
      <c r="A98" s="62" t="s">
        <v>55</v>
      </c>
      <c r="B98" s="77" t="s">
        <v>58</v>
      </c>
      <c r="C98" s="78"/>
      <c r="D98" s="89">
        <v>4</v>
      </c>
      <c r="E98" s="92"/>
      <c r="F98" s="218"/>
      <c r="G98" s="218"/>
      <c r="I98" s="98"/>
    </row>
    <row r="99" spans="1:9" x14ac:dyDescent="0.2">
      <c r="A99" s="62" t="s">
        <v>84</v>
      </c>
      <c r="B99" s="77" t="s">
        <v>0</v>
      </c>
      <c r="C99" s="78"/>
      <c r="D99" s="111"/>
      <c r="E99" s="78"/>
      <c r="F99" s="206"/>
      <c r="G99" s="206"/>
      <c r="I99" s="98"/>
    </row>
    <row r="100" spans="1:9" x14ac:dyDescent="0.2">
      <c r="A100" s="260" t="s">
        <v>59</v>
      </c>
      <c r="B100" s="266" t="s">
        <v>41</v>
      </c>
      <c r="C100" s="267"/>
      <c r="D100" s="262">
        <v>5.0000000000000001E-3</v>
      </c>
      <c r="E100" s="268"/>
      <c r="F100" s="221"/>
      <c r="G100" s="221"/>
      <c r="I100" s="98"/>
    </row>
    <row r="101" spans="1:9" x14ac:dyDescent="0.2">
      <c r="A101" s="269" t="s">
        <v>88</v>
      </c>
      <c r="B101" s="266" t="s">
        <v>0</v>
      </c>
      <c r="C101" s="267"/>
      <c r="D101" s="270">
        <f>D99*D100</f>
        <v>0</v>
      </c>
      <c r="E101" s="271"/>
      <c r="F101" s="205"/>
      <c r="G101" s="205"/>
      <c r="I101" s="98"/>
    </row>
    <row r="102" spans="1:9" x14ac:dyDescent="0.2">
      <c r="A102" s="370" t="s">
        <v>542</v>
      </c>
      <c r="B102" s="371"/>
      <c r="C102" s="371"/>
      <c r="D102" s="371"/>
      <c r="E102" s="372"/>
      <c r="F102" s="222"/>
      <c r="G102" s="222"/>
      <c r="I102" s="98" t="s">
        <v>671</v>
      </c>
    </row>
    <row r="103" spans="1:9" x14ac:dyDescent="0.2">
      <c r="A103" s="261" t="s">
        <v>8</v>
      </c>
      <c r="B103" s="266" t="s">
        <v>9</v>
      </c>
      <c r="C103" s="267"/>
      <c r="D103" s="266" t="s">
        <v>105</v>
      </c>
      <c r="E103" s="267"/>
      <c r="F103" s="206"/>
      <c r="G103" s="206"/>
      <c r="I103" s="98" t="s">
        <v>672</v>
      </c>
    </row>
    <row r="104" spans="1:9" x14ac:dyDescent="0.2">
      <c r="A104" s="260" t="s">
        <v>51</v>
      </c>
      <c r="B104" s="266" t="s">
        <v>58</v>
      </c>
      <c r="C104" s="267"/>
      <c r="D104" s="272">
        <v>4</v>
      </c>
      <c r="E104" s="273"/>
      <c r="F104" s="218"/>
      <c r="G104" s="218"/>
      <c r="I104" s="98" t="s">
        <v>673</v>
      </c>
    </row>
    <row r="105" spans="1:9" x14ac:dyDescent="0.2">
      <c r="A105" s="260" t="s">
        <v>53</v>
      </c>
      <c r="B105" s="266" t="s">
        <v>54</v>
      </c>
      <c r="C105" s="267"/>
      <c r="D105" s="272">
        <v>1</v>
      </c>
      <c r="E105" s="273"/>
      <c r="F105" s="218"/>
      <c r="G105" s="218"/>
      <c r="I105" s="102" t="s">
        <v>674</v>
      </c>
    </row>
    <row r="106" spans="1:9" ht="12.75" thickBot="1" x14ac:dyDescent="0.25">
      <c r="A106" s="260" t="s">
        <v>55</v>
      </c>
      <c r="B106" s="266" t="s">
        <v>58</v>
      </c>
      <c r="C106" s="267"/>
      <c r="D106" s="272">
        <v>4</v>
      </c>
      <c r="E106" s="273"/>
      <c r="F106" s="218"/>
      <c r="G106" s="218"/>
      <c r="I106" s="98"/>
    </row>
    <row r="107" spans="1:9" ht="12.75" thickBot="1" x14ac:dyDescent="0.25">
      <c r="A107" s="260" t="s">
        <v>84</v>
      </c>
      <c r="B107" s="266" t="s">
        <v>0</v>
      </c>
      <c r="C107" s="267"/>
      <c r="D107" s="274">
        <f>D99</f>
        <v>0</v>
      </c>
      <c r="E107" s="267"/>
      <c r="F107" s="206"/>
      <c r="G107" s="206"/>
      <c r="I107" s="101" t="s">
        <v>675</v>
      </c>
    </row>
    <row r="108" spans="1:9" ht="24" x14ac:dyDescent="0.2">
      <c r="A108" s="260" t="s">
        <v>60</v>
      </c>
      <c r="B108" s="266" t="s">
        <v>54</v>
      </c>
      <c r="C108" s="267"/>
      <c r="D108" s="272">
        <v>0.8</v>
      </c>
      <c r="E108" s="273"/>
      <c r="F108" s="218"/>
      <c r="G108" s="218"/>
      <c r="I108" s="98" t="s">
        <v>676</v>
      </c>
    </row>
    <row r="109" spans="1:9" x14ac:dyDescent="0.2">
      <c r="A109" s="269" t="s">
        <v>88</v>
      </c>
      <c r="B109" s="266" t="s">
        <v>0</v>
      </c>
      <c r="C109" s="267"/>
      <c r="D109" s="275">
        <f>D107*2%</f>
        <v>0</v>
      </c>
      <c r="E109" s="276"/>
      <c r="F109" s="223"/>
      <c r="G109" s="223"/>
      <c r="I109" s="98" t="s">
        <v>677</v>
      </c>
    </row>
    <row r="110" spans="1:9" x14ac:dyDescent="0.2">
      <c r="A110" s="269"/>
      <c r="B110" s="277"/>
      <c r="C110" s="277"/>
      <c r="D110" s="278"/>
      <c r="E110" s="279"/>
      <c r="F110" s="224"/>
      <c r="G110" s="224"/>
      <c r="I110" s="98" t="s">
        <v>678</v>
      </c>
    </row>
    <row r="111" spans="1:9" x14ac:dyDescent="0.2">
      <c r="A111" s="266" t="s">
        <v>8</v>
      </c>
      <c r="B111" s="261" t="s">
        <v>9</v>
      </c>
      <c r="C111" s="261" t="s">
        <v>105</v>
      </c>
      <c r="D111" s="280" t="s">
        <v>536</v>
      </c>
      <c r="E111" s="280" t="s">
        <v>537</v>
      </c>
      <c r="F111" s="205"/>
      <c r="G111" s="205"/>
      <c r="I111" s="98" t="s">
        <v>679</v>
      </c>
    </row>
    <row r="112" spans="1:9" x14ac:dyDescent="0.2">
      <c r="A112" s="260" t="s">
        <v>29</v>
      </c>
      <c r="B112" s="261" t="s">
        <v>120</v>
      </c>
      <c r="C112" s="281"/>
      <c r="D112" s="259">
        <f>D107</f>
        <v>0</v>
      </c>
      <c r="E112" s="259">
        <f t="shared" ref="E112:E115" si="6">ROUND(D112*C112,2)</f>
        <v>0</v>
      </c>
      <c r="F112" s="211"/>
      <c r="G112" s="211"/>
      <c r="I112" s="98" t="s">
        <v>680</v>
      </c>
    </row>
    <row r="113" spans="1:9" x14ac:dyDescent="0.2">
      <c r="A113" s="260" t="s">
        <v>30</v>
      </c>
      <c r="B113" s="261" t="s">
        <v>120</v>
      </c>
      <c r="C113" s="262">
        <v>1.67E-2</v>
      </c>
      <c r="D113" s="259">
        <f>D112</f>
        <v>0</v>
      </c>
      <c r="E113" s="259">
        <f t="shared" si="6"/>
        <v>0</v>
      </c>
      <c r="F113" s="211"/>
      <c r="G113" s="211"/>
      <c r="I113" s="98" t="s">
        <v>681</v>
      </c>
    </row>
    <row r="114" spans="1:9" x14ac:dyDescent="0.2">
      <c r="A114" s="260" t="s">
        <v>31</v>
      </c>
      <c r="B114" s="261" t="s">
        <v>120</v>
      </c>
      <c r="C114" s="282">
        <v>3.3300000000000001E-3</v>
      </c>
      <c r="D114" s="259">
        <f>D113</f>
        <v>0</v>
      </c>
      <c r="E114" s="259">
        <f t="shared" si="6"/>
        <v>0</v>
      </c>
      <c r="F114" s="211"/>
      <c r="G114" s="211"/>
      <c r="I114" s="98" t="s">
        <v>682</v>
      </c>
    </row>
    <row r="115" spans="1:9" x14ac:dyDescent="0.2">
      <c r="A115" s="260" t="s">
        <v>89</v>
      </c>
      <c r="B115" s="261" t="s">
        <v>120</v>
      </c>
      <c r="C115" s="283">
        <f>SEL</f>
        <v>5.0000000000000001E-3</v>
      </c>
      <c r="D115" s="259">
        <f>D114</f>
        <v>0</v>
      </c>
      <c r="E115" s="259">
        <f t="shared" si="6"/>
        <v>0</v>
      </c>
      <c r="F115" s="211"/>
      <c r="G115" s="211"/>
      <c r="I115" s="98" t="s">
        <v>683</v>
      </c>
    </row>
    <row r="116" spans="1:9" x14ac:dyDescent="0.2">
      <c r="A116" s="260" t="s">
        <v>33</v>
      </c>
      <c r="B116" s="261" t="s">
        <v>120</v>
      </c>
      <c r="C116" s="262">
        <v>2E-3</v>
      </c>
      <c r="D116" s="259">
        <f>D99</f>
        <v>0</v>
      </c>
      <c r="E116" s="259">
        <f t="shared" ref="E116:E121" si="7">ROUND(D116*C116,2)</f>
        <v>0</v>
      </c>
      <c r="F116" s="212"/>
      <c r="G116" s="212"/>
      <c r="I116" s="98" t="s">
        <v>684</v>
      </c>
    </row>
    <row r="117" spans="1:9" x14ac:dyDescent="0.2">
      <c r="A117" s="260" t="s">
        <v>731</v>
      </c>
      <c r="B117" s="261" t="s">
        <v>120</v>
      </c>
      <c r="C117" s="262">
        <f>(2.5%)/12</f>
        <v>2.0833333333333333E-3</v>
      </c>
      <c r="D117" s="259">
        <f>D99</f>
        <v>0</v>
      </c>
      <c r="E117" s="259">
        <f t="shared" si="7"/>
        <v>0</v>
      </c>
      <c r="F117" s="211"/>
      <c r="G117" s="211"/>
      <c r="I117" s="98" t="s">
        <v>685</v>
      </c>
    </row>
    <row r="118" spans="1:9" x14ac:dyDescent="0.2">
      <c r="A118" s="260" t="s">
        <v>34</v>
      </c>
      <c r="B118" s="261" t="s">
        <v>121</v>
      </c>
      <c r="C118" s="284">
        <f>D85</f>
        <v>500.09786400000007</v>
      </c>
      <c r="D118" s="259"/>
      <c r="E118" s="259">
        <f t="shared" si="7"/>
        <v>0</v>
      </c>
      <c r="F118" s="212"/>
      <c r="G118" s="212"/>
      <c r="I118" s="98"/>
    </row>
    <row r="119" spans="1:9" x14ac:dyDescent="0.2">
      <c r="A119" s="260" t="s">
        <v>36</v>
      </c>
      <c r="B119" s="261" t="s">
        <v>120</v>
      </c>
      <c r="C119" s="272">
        <v>0.1</v>
      </c>
      <c r="D119" s="259">
        <f>E118</f>
        <v>0</v>
      </c>
      <c r="E119" s="259">
        <f t="shared" si="7"/>
        <v>0</v>
      </c>
      <c r="F119" s="211"/>
      <c r="G119" s="211"/>
      <c r="I119" s="98"/>
    </row>
    <row r="120" spans="1:9" x14ac:dyDescent="0.2">
      <c r="A120" s="260" t="s">
        <v>37</v>
      </c>
      <c r="B120" s="261" t="s">
        <v>120</v>
      </c>
      <c r="C120" s="272">
        <v>4</v>
      </c>
      <c r="D120" s="259"/>
      <c r="E120" s="259">
        <f t="shared" si="7"/>
        <v>0</v>
      </c>
      <c r="F120" s="212"/>
      <c r="G120" s="212"/>
      <c r="I120" s="98"/>
    </row>
    <row r="121" spans="1:9" x14ac:dyDescent="0.2">
      <c r="A121" s="260" t="s">
        <v>38</v>
      </c>
      <c r="B121" s="261" t="s">
        <v>120</v>
      </c>
      <c r="C121" s="262">
        <v>0.02</v>
      </c>
      <c r="D121" s="259">
        <f>D116</f>
        <v>0</v>
      </c>
      <c r="E121" s="259">
        <f t="shared" si="7"/>
        <v>0</v>
      </c>
      <c r="F121" s="211"/>
      <c r="G121" s="211"/>
      <c r="I121" s="98"/>
    </row>
    <row r="122" spans="1:9" x14ac:dyDescent="0.2">
      <c r="A122" s="334" t="s">
        <v>39</v>
      </c>
      <c r="B122" s="335"/>
      <c r="C122" s="335"/>
      <c r="D122" s="336"/>
      <c r="E122" s="121">
        <f>SUM(E112:E121)</f>
        <v>0</v>
      </c>
      <c r="F122" s="212"/>
      <c r="G122" s="212"/>
      <c r="I122" s="98"/>
    </row>
    <row r="123" spans="1:9" x14ac:dyDescent="0.2">
      <c r="A123" s="334" t="s">
        <v>40</v>
      </c>
      <c r="B123" s="335"/>
      <c r="C123" s="335"/>
      <c r="D123" s="336"/>
      <c r="E123" s="177">
        <v>1</v>
      </c>
      <c r="F123" s="210"/>
      <c r="G123" s="210"/>
      <c r="I123" s="98" t="s">
        <v>671</v>
      </c>
    </row>
    <row r="124" spans="1:9" x14ac:dyDescent="0.2">
      <c r="A124" s="334" t="s">
        <v>556</v>
      </c>
      <c r="B124" s="335"/>
      <c r="C124" s="335"/>
      <c r="D124" s="336"/>
      <c r="E124" s="174">
        <f>ROUND(E122*E123,2)</f>
        <v>0</v>
      </c>
      <c r="F124" s="215"/>
      <c r="G124" s="215"/>
      <c r="I124" s="98" t="s">
        <v>673</v>
      </c>
    </row>
    <row r="125" spans="1:9" x14ac:dyDescent="0.2">
      <c r="A125" s="26"/>
      <c r="B125" s="114"/>
      <c r="C125" s="114"/>
      <c r="D125" s="114"/>
      <c r="E125" s="26"/>
      <c r="F125" s="208"/>
      <c r="G125" s="208"/>
      <c r="I125" s="98" t="s">
        <v>686</v>
      </c>
    </row>
    <row r="126" spans="1:9" x14ac:dyDescent="0.2">
      <c r="A126" s="334" t="s">
        <v>69</v>
      </c>
      <c r="B126" s="335"/>
      <c r="C126" s="335"/>
      <c r="D126" s="336"/>
      <c r="E126" s="121">
        <f>SUM(E76,E52,E30)</f>
        <v>0</v>
      </c>
      <c r="F126" s="26"/>
      <c r="G126" s="26"/>
      <c r="I126" s="98" t="s">
        <v>687</v>
      </c>
    </row>
    <row r="127" spans="1:9" x14ac:dyDescent="0.2">
      <c r="A127" s="334" t="s">
        <v>70</v>
      </c>
      <c r="B127" s="335"/>
      <c r="C127" s="335"/>
      <c r="D127" s="336"/>
      <c r="E127" s="174">
        <f>E124</f>
        <v>0</v>
      </c>
      <c r="F127" s="210"/>
      <c r="G127" s="210"/>
      <c r="I127" s="98"/>
    </row>
    <row r="128" spans="1:9" x14ac:dyDescent="0.2">
      <c r="A128" s="334" t="s">
        <v>24</v>
      </c>
      <c r="B128" s="335"/>
      <c r="C128" s="335"/>
      <c r="D128" s="336"/>
      <c r="E128" s="178">
        <f>SUM(E126:E127)</f>
        <v>0</v>
      </c>
      <c r="F128" s="208"/>
      <c r="G128" s="208"/>
      <c r="I128" s="98" t="s">
        <v>688</v>
      </c>
    </row>
    <row r="129" spans="1:9" x14ac:dyDescent="0.2">
      <c r="A129" s="334" t="s">
        <v>789</v>
      </c>
      <c r="B129" s="335"/>
      <c r="C129" s="335"/>
      <c r="D129" s="336"/>
      <c r="E129" s="174">
        <f>ROUND(E128*BDI,2)</f>
        <v>0</v>
      </c>
      <c r="F129" s="225"/>
      <c r="G129" s="225"/>
      <c r="I129" s="98" t="s">
        <v>689</v>
      </c>
    </row>
    <row r="130" spans="1:9" x14ac:dyDescent="0.2">
      <c r="A130" s="334" t="s">
        <v>122</v>
      </c>
      <c r="B130" s="335"/>
      <c r="C130" s="335"/>
      <c r="D130" s="336"/>
      <c r="E130" s="178">
        <f>SUM(E128:E129)</f>
        <v>0</v>
      </c>
      <c r="F130" s="208"/>
      <c r="G130" s="208"/>
      <c r="I130" s="102" t="s">
        <v>690</v>
      </c>
    </row>
    <row r="131" spans="1:9" ht="12.75" thickBot="1" x14ac:dyDescent="0.25">
      <c r="F131" s="225"/>
      <c r="G131" s="225"/>
      <c r="I131" s="98"/>
    </row>
    <row r="132" spans="1:9" ht="12.75" thickBot="1" x14ac:dyDescent="0.25">
      <c r="B132" s="8"/>
      <c r="C132" s="8"/>
      <c r="D132" s="8"/>
      <c r="E132" s="20"/>
      <c r="I132" s="101" t="s">
        <v>691</v>
      </c>
    </row>
    <row r="133" spans="1:9" x14ac:dyDescent="0.2">
      <c r="A133" s="20"/>
      <c r="B133" s="8"/>
      <c r="C133" s="8"/>
      <c r="D133" s="8"/>
      <c r="E133" s="20"/>
      <c r="I133" s="98" t="s">
        <v>692</v>
      </c>
    </row>
    <row r="134" spans="1:9" x14ac:dyDescent="0.2">
      <c r="A134" s="20"/>
      <c r="B134" s="8"/>
      <c r="C134" s="8"/>
      <c r="D134" s="8"/>
      <c r="E134" s="20"/>
      <c r="I134" s="98" t="s">
        <v>693</v>
      </c>
    </row>
    <row r="135" spans="1:9" x14ac:dyDescent="0.2">
      <c r="A135" s="314"/>
      <c r="B135" s="314"/>
      <c r="C135" s="314"/>
      <c r="D135" s="314"/>
      <c r="E135" s="314"/>
      <c r="I135" s="98" t="s">
        <v>694</v>
      </c>
    </row>
    <row r="136" spans="1:9" x14ac:dyDescent="0.2">
      <c r="A136" s="314"/>
      <c r="B136" s="314"/>
      <c r="C136" s="314"/>
      <c r="D136" s="314"/>
      <c r="E136" s="314"/>
      <c r="F136" s="189"/>
      <c r="G136" s="189"/>
      <c r="I136" s="98" t="s">
        <v>695</v>
      </c>
    </row>
    <row r="137" spans="1:9" x14ac:dyDescent="0.2">
      <c r="A137" s="314"/>
      <c r="B137" s="314"/>
      <c r="C137" s="314"/>
      <c r="D137" s="314"/>
      <c r="E137" s="314"/>
      <c r="F137" s="189"/>
      <c r="G137" s="189"/>
      <c r="I137" s="98" t="s">
        <v>696</v>
      </c>
    </row>
    <row r="138" spans="1:9" x14ac:dyDescent="0.2">
      <c r="A138" s="315"/>
      <c r="B138" s="315"/>
      <c r="C138" s="315"/>
      <c r="D138" s="315"/>
      <c r="E138" s="315"/>
      <c r="F138" s="189"/>
      <c r="G138" s="189"/>
      <c r="I138" s="98"/>
    </row>
    <row r="139" spans="1:9" x14ac:dyDescent="0.2">
      <c r="A139" s="315"/>
      <c r="B139" s="315"/>
      <c r="C139" s="315"/>
      <c r="D139" s="315"/>
      <c r="E139" s="315"/>
      <c r="F139" s="190"/>
      <c r="G139" s="190"/>
      <c r="I139" s="98"/>
    </row>
    <row r="140" spans="1:9" x14ac:dyDescent="0.2">
      <c r="F140" s="190"/>
      <c r="G140" s="190"/>
      <c r="I140" s="98" t="s">
        <v>671</v>
      </c>
    </row>
    <row r="141" spans="1:9" x14ac:dyDescent="0.2">
      <c r="I141" s="98" t="s">
        <v>697</v>
      </c>
    </row>
    <row r="142" spans="1:9" x14ac:dyDescent="0.2">
      <c r="I142" s="98" t="s">
        <v>698</v>
      </c>
    </row>
    <row r="143" spans="1:9" x14ac:dyDescent="0.2">
      <c r="I143" s="98" t="s">
        <v>699</v>
      </c>
    </row>
    <row r="144" spans="1:9" x14ac:dyDescent="0.2">
      <c r="I144" s="102"/>
    </row>
    <row r="145" spans="9:9" ht="12.75" thickBot="1" x14ac:dyDescent="0.25">
      <c r="I145" s="98"/>
    </row>
    <row r="146" spans="9:9" ht="12.75" thickBot="1" x14ac:dyDescent="0.25">
      <c r="I146" s="101" t="s">
        <v>700</v>
      </c>
    </row>
    <row r="147" spans="9:9" x14ac:dyDescent="0.2">
      <c r="I147" s="102" t="s">
        <v>701</v>
      </c>
    </row>
    <row r="148" spans="9:9" ht="12.75" thickBot="1" x14ac:dyDescent="0.25">
      <c r="I148" s="98"/>
    </row>
    <row r="149" spans="9:9" ht="12.75" thickBot="1" x14ac:dyDescent="0.25">
      <c r="I149" s="101" t="s">
        <v>702</v>
      </c>
    </row>
    <row r="150" spans="9:9" x14ac:dyDescent="0.2">
      <c r="I150" s="98" t="s">
        <v>703</v>
      </c>
    </row>
    <row r="151" spans="9:9" x14ac:dyDescent="0.2">
      <c r="I151" s="98" t="s">
        <v>704</v>
      </c>
    </row>
    <row r="152" spans="9:9" x14ac:dyDescent="0.2">
      <c r="I152" s="98" t="s">
        <v>705</v>
      </c>
    </row>
    <row r="153" spans="9:9" x14ac:dyDescent="0.2">
      <c r="I153" s="98" t="s">
        <v>708</v>
      </c>
    </row>
    <row r="154" spans="9:9" x14ac:dyDescent="0.2">
      <c r="I154" s="98" t="s">
        <v>706</v>
      </c>
    </row>
    <row r="155" spans="9:9" x14ac:dyDescent="0.2">
      <c r="I155" s="98" t="s">
        <v>707</v>
      </c>
    </row>
    <row r="156" spans="9:9" x14ac:dyDescent="0.2">
      <c r="I156" s="98"/>
    </row>
    <row r="157" spans="9:9" x14ac:dyDescent="0.2">
      <c r="I157" s="98"/>
    </row>
    <row r="158" spans="9:9" x14ac:dyDescent="0.2">
      <c r="I158" s="98"/>
    </row>
    <row r="159" spans="9:9" x14ac:dyDescent="0.2">
      <c r="I159" s="98" t="s">
        <v>671</v>
      </c>
    </row>
    <row r="160" spans="9:9" x14ac:dyDescent="0.2">
      <c r="I160" s="98" t="s">
        <v>674</v>
      </c>
    </row>
    <row r="161" spans="9:9" x14ac:dyDescent="0.2">
      <c r="I161" s="98" t="s">
        <v>709</v>
      </c>
    </row>
    <row r="162" spans="9:9" x14ac:dyDescent="0.2">
      <c r="I162" s="98" t="s">
        <v>710</v>
      </c>
    </row>
    <row r="163" spans="9:9" x14ac:dyDescent="0.2">
      <c r="I163" s="98"/>
    </row>
    <row r="164" spans="9:9" x14ac:dyDescent="0.2">
      <c r="I164" s="98"/>
    </row>
    <row r="165" spans="9:9" x14ac:dyDescent="0.2">
      <c r="I165" s="98"/>
    </row>
    <row r="166" spans="9:9" x14ac:dyDescent="0.2">
      <c r="I166" s="98"/>
    </row>
    <row r="167" spans="9:9" x14ac:dyDescent="0.2">
      <c r="I167" s="98"/>
    </row>
    <row r="168" spans="9:9" x14ac:dyDescent="0.2">
      <c r="I168" s="98"/>
    </row>
    <row r="169" spans="9:9" x14ac:dyDescent="0.2">
      <c r="I169" s="98"/>
    </row>
    <row r="170" spans="9:9" x14ac:dyDescent="0.2">
      <c r="I170" s="98"/>
    </row>
    <row r="171" spans="9:9" x14ac:dyDescent="0.2">
      <c r="I171" s="98"/>
    </row>
    <row r="172" spans="9:9" x14ac:dyDescent="0.2">
      <c r="I172" s="98"/>
    </row>
    <row r="173" spans="9:9" x14ac:dyDescent="0.2">
      <c r="I173" s="98"/>
    </row>
    <row r="174" spans="9:9" x14ac:dyDescent="0.2">
      <c r="I174" s="98"/>
    </row>
    <row r="175" spans="9:9" x14ac:dyDescent="0.2">
      <c r="I175" s="98"/>
    </row>
    <row r="176" spans="9:9" x14ac:dyDescent="0.2">
      <c r="I176" s="98"/>
    </row>
    <row r="177" spans="9:9" x14ac:dyDescent="0.2">
      <c r="I177" s="98"/>
    </row>
    <row r="178" spans="9:9" x14ac:dyDescent="0.2">
      <c r="I178" s="98"/>
    </row>
    <row r="179" spans="9:9" x14ac:dyDescent="0.2">
      <c r="I179" s="98"/>
    </row>
    <row r="180" spans="9:9" x14ac:dyDescent="0.2">
      <c r="I180" s="98"/>
    </row>
    <row r="181" spans="9:9" x14ac:dyDescent="0.2">
      <c r="I181" s="98"/>
    </row>
    <row r="182" spans="9:9" x14ac:dyDescent="0.2">
      <c r="I182" s="98"/>
    </row>
    <row r="183" spans="9:9" x14ac:dyDescent="0.2">
      <c r="I183" s="98"/>
    </row>
    <row r="184" spans="9:9" x14ac:dyDescent="0.2">
      <c r="I184" s="98"/>
    </row>
    <row r="185" spans="9:9" x14ac:dyDescent="0.2">
      <c r="I185" s="98"/>
    </row>
    <row r="186" spans="9:9" x14ac:dyDescent="0.2">
      <c r="I186" s="98"/>
    </row>
    <row r="187" spans="9:9" x14ac:dyDescent="0.2">
      <c r="I187" s="98"/>
    </row>
    <row r="188" spans="9:9" x14ac:dyDescent="0.2">
      <c r="I188" s="98"/>
    </row>
    <row r="189" spans="9:9" x14ac:dyDescent="0.2">
      <c r="I189" s="98"/>
    </row>
    <row r="190" spans="9:9" x14ac:dyDescent="0.2">
      <c r="I190" s="98"/>
    </row>
    <row r="191" spans="9:9" x14ac:dyDescent="0.2">
      <c r="I191" s="98"/>
    </row>
    <row r="192" spans="9:9" x14ac:dyDescent="0.2">
      <c r="I192" s="98"/>
    </row>
    <row r="193" spans="9:9" x14ac:dyDescent="0.2">
      <c r="I193" s="98"/>
    </row>
    <row r="194" spans="9:9" x14ac:dyDescent="0.2">
      <c r="I194" s="102"/>
    </row>
    <row r="195" spans="9:9" ht="12.75" thickBot="1" x14ac:dyDescent="0.25">
      <c r="I195" s="98"/>
    </row>
    <row r="196" spans="9:9" ht="12.75" thickBot="1" x14ac:dyDescent="0.25">
      <c r="I196" s="101" t="s">
        <v>711</v>
      </c>
    </row>
    <row r="197" spans="9:9" x14ac:dyDescent="0.2">
      <c r="I197" s="98" t="s">
        <v>712</v>
      </c>
    </row>
    <row r="198" spans="9:9" x14ac:dyDescent="0.2">
      <c r="I198" s="98" t="s">
        <v>713</v>
      </c>
    </row>
    <row r="199" spans="9:9" x14ac:dyDescent="0.2">
      <c r="I199" s="98" t="s">
        <v>714</v>
      </c>
    </row>
    <row r="200" spans="9:9" x14ac:dyDescent="0.2">
      <c r="I200" s="98" t="s">
        <v>715</v>
      </c>
    </row>
    <row r="201" spans="9:9" x14ac:dyDescent="0.2">
      <c r="I201" s="98" t="s">
        <v>716</v>
      </c>
    </row>
    <row r="202" spans="9:9" x14ac:dyDescent="0.2">
      <c r="I202" s="98" t="s">
        <v>717</v>
      </c>
    </row>
    <row r="203" spans="9:9" x14ac:dyDescent="0.2">
      <c r="I203" s="98" t="s">
        <v>718</v>
      </c>
    </row>
    <row r="204" spans="9:9" x14ac:dyDescent="0.2">
      <c r="I204" s="98" t="s">
        <v>719</v>
      </c>
    </row>
    <row r="205" spans="9:9" x14ac:dyDescent="0.2">
      <c r="I205" s="98"/>
    </row>
    <row r="206" spans="9:9" x14ac:dyDescent="0.2">
      <c r="I206" s="98"/>
    </row>
    <row r="207" spans="9:9" x14ac:dyDescent="0.2">
      <c r="I207" s="98"/>
    </row>
    <row r="208" spans="9:9" x14ac:dyDescent="0.2">
      <c r="I208" s="98" t="s">
        <v>671</v>
      </c>
    </row>
    <row r="209" spans="9:21" x14ac:dyDescent="0.2">
      <c r="I209" s="98" t="s">
        <v>673</v>
      </c>
    </row>
    <row r="210" spans="9:21" ht="12.75" thickBot="1" x14ac:dyDescent="0.25">
      <c r="I210" s="115" t="s">
        <v>720</v>
      </c>
    </row>
    <row r="212" spans="9:21" ht="12.75" thickBot="1" x14ac:dyDescent="0.25"/>
    <row r="213" spans="9:21" ht="15" x14ac:dyDescent="0.2">
      <c r="I213" s="147" t="s">
        <v>732</v>
      </c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9"/>
    </row>
    <row r="214" spans="9:21" ht="15" x14ac:dyDescent="0.2">
      <c r="I214" s="150" t="s">
        <v>733</v>
      </c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2"/>
    </row>
    <row r="215" spans="9:21" ht="15" x14ac:dyDescent="0.2">
      <c r="I215" s="150" t="s">
        <v>734</v>
      </c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  <c r="T215" s="151"/>
      <c r="U215" s="152"/>
    </row>
    <row r="216" spans="9:21" ht="12.75" x14ac:dyDescent="0.2">
      <c r="I216" s="153"/>
      <c r="J216" s="151"/>
      <c r="K216" s="151"/>
      <c r="L216" s="151"/>
      <c r="M216" s="151"/>
      <c r="N216" s="151"/>
      <c r="O216" s="151"/>
      <c r="P216" s="151"/>
      <c r="Q216" s="151"/>
      <c r="R216" s="151"/>
      <c r="S216" s="151"/>
      <c r="T216" s="151"/>
      <c r="U216" s="152"/>
    </row>
    <row r="217" spans="9:21" ht="12.75" thickBot="1" x14ac:dyDescent="0.25">
      <c r="I217" s="340" t="s">
        <v>735</v>
      </c>
      <c r="J217" s="341"/>
      <c r="K217" s="341"/>
      <c r="L217" s="341"/>
      <c r="M217" s="341"/>
      <c r="N217" s="341"/>
      <c r="O217" s="341"/>
      <c r="P217" s="341"/>
      <c r="Q217" s="341"/>
      <c r="R217" s="341"/>
      <c r="S217" s="341"/>
      <c r="T217" s="341"/>
      <c r="U217" s="342"/>
    </row>
    <row r="218" spans="9:21" ht="24.75" thickBot="1" x14ac:dyDescent="0.25">
      <c r="I218" s="343" t="s">
        <v>736</v>
      </c>
      <c r="J218" s="154" t="s">
        <v>737</v>
      </c>
      <c r="K218" s="345" t="s">
        <v>739</v>
      </c>
      <c r="L218" s="345"/>
      <c r="M218" s="345"/>
      <c r="N218" s="345"/>
      <c r="O218" s="346"/>
      <c r="P218" s="347" t="s">
        <v>740</v>
      </c>
      <c r="Q218" s="345"/>
      <c r="R218" s="345"/>
      <c r="S218" s="346"/>
      <c r="T218" s="151"/>
      <c r="U218" s="152"/>
    </row>
    <row r="219" spans="9:21" ht="24.75" thickBot="1" x14ac:dyDescent="0.25">
      <c r="I219" s="344"/>
      <c r="J219" s="155" t="s">
        <v>738</v>
      </c>
      <c r="K219" s="156" t="s">
        <v>741</v>
      </c>
      <c r="L219" s="155" t="s">
        <v>742</v>
      </c>
      <c r="M219" s="155" t="s">
        <v>743</v>
      </c>
      <c r="N219" s="155" t="s">
        <v>744</v>
      </c>
      <c r="O219" s="155" t="s">
        <v>745</v>
      </c>
      <c r="P219" s="155" t="s">
        <v>741</v>
      </c>
      <c r="Q219" s="155" t="s">
        <v>742</v>
      </c>
      <c r="R219" s="155" t="s">
        <v>743</v>
      </c>
      <c r="S219" s="155" t="s">
        <v>744</v>
      </c>
      <c r="T219" s="151"/>
      <c r="U219" s="152"/>
    </row>
    <row r="220" spans="9:21" ht="13.5" thickBot="1" x14ac:dyDescent="0.25">
      <c r="I220" s="157" t="s">
        <v>746</v>
      </c>
      <c r="J220" s="158">
        <v>5</v>
      </c>
      <c r="K220" s="158">
        <v>4.42</v>
      </c>
      <c r="L220" s="158">
        <v>7.0999999999999994E-2</v>
      </c>
      <c r="M220" s="158">
        <v>4.2990000000000004</v>
      </c>
      <c r="N220" s="158">
        <v>4.4800000000000004</v>
      </c>
      <c r="O220" s="158">
        <v>0.5</v>
      </c>
      <c r="P220" s="158">
        <v>3.92</v>
      </c>
      <c r="Q220" s="158">
        <v>0</v>
      </c>
      <c r="R220" s="158">
        <v>3.92</v>
      </c>
      <c r="S220" s="158">
        <v>3.92</v>
      </c>
      <c r="T220" s="151"/>
      <c r="U220" s="152"/>
    </row>
    <row r="221" spans="9:21" ht="13.5" thickBot="1" x14ac:dyDescent="0.25">
      <c r="I221" s="159" t="s">
        <v>747</v>
      </c>
      <c r="J221" s="160">
        <v>16</v>
      </c>
      <c r="K221" s="160">
        <v>4.3620000000000001</v>
      </c>
      <c r="L221" s="160">
        <v>0.13200000000000001</v>
      </c>
      <c r="M221" s="160">
        <v>4.149</v>
      </c>
      <c r="N221" s="160">
        <v>4.55</v>
      </c>
      <c r="O221" s="160">
        <v>0.36399999999999999</v>
      </c>
      <c r="P221" s="160">
        <v>3.9980000000000002</v>
      </c>
      <c r="Q221" s="160">
        <v>7.3999999999999996E-2</v>
      </c>
      <c r="R221" s="160">
        <v>3.9460000000000002</v>
      </c>
      <c r="S221" s="160">
        <v>4.05</v>
      </c>
      <c r="T221" s="151"/>
      <c r="U221" s="152"/>
    </row>
    <row r="222" spans="9:21" ht="13.5" thickBot="1" x14ac:dyDescent="0.25">
      <c r="I222" s="157" t="s">
        <v>748</v>
      </c>
      <c r="J222" s="158">
        <v>13</v>
      </c>
      <c r="K222" s="158">
        <v>4.298</v>
      </c>
      <c r="L222" s="158">
        <v>0.20399999999999999</v>
      </c>
      <c r="M222" s="158">
        <v>4.05</v>
      </c>
      <c r="N222" s="158">
        <v>4.5789999999999997</v>
      </c>
      <c r="O222" s="158">
        <v>0.35699999999999998</v>
      </c>
      <c r="P222" s="158">
        <v>3.9420000000000002</v>
      </c>
      <c r="Q222" s="158">
        <v>3.1E-2</v>
      </c>
      <c r="R222" s="158">
        <v>3.9079999999999999</v>
      </c>
      <c r="S222" s="158">
        <v>3.97</v>
      </c>
      <c r="T222" s="151"/>
      <c r="U222" s="152"/>
    </row>
    <row r="223" spans="9:21" ht="13.5" thickBot="1" x14ac:dyDescent="0.25">
      <c r="I223" s="159" t="s">
        <v>749</v>
      </c>
      <c r="J223" s="160">
        <v>12</v>
      </c>
      <c r="K223" s="160">
        <v>4.4409999999999998</v>
      </c>
      <c r="L223" s="160">
        <v>0.10299999999999999</v>
      </c>
      <c r="M223" s="160">
        <v>4.1900000000000004</v>
      </c>
      <c r="N223" s="160">
        <v>4.59</v>
      </c>
      <c r="O223" s="160">
        <v>0.47099999999999997</v>
      </c>
      <c r="P223" s="160">
        <v>3.9689999999999999</v>
      </c>
      <c r="Q223" s="160">
        <v>6.5000000000000002E-2</v>
      </c>
      <c r="R223" s="160">
        <v>3.91</v>
      </c>
      <c r="S223" s="160">
        <v>4.0380000000000003</v>
      </c>
      <c r="T223" s="151"/>
      <c r="U223" s="152"/>
    </row>
    <row r="224" spans="9:21" ht="13.5" thickBot="1" x14ac:dyDescent="0.25">
      <c r="I224" s="157" t="s">
        <v>750</v>
      </c>
      <c r="J224" s="158">
        <v>10</v>
      </c>
      <c r="K224" s="170">
        <v>4.57</v>
      </c>
      <c r="L224" s="158">
        <v>0.16400000000000001</v>
      </c>
      <c r="M224" s="158">
        <v>4.41</v>
      </c>
      <c r="N224" s="158">
        <v>4.87</v>
      </c>
      <c r="O224" s="158">
        <v>0.68</v>
      </c>
      <c r="P224" s="158">
        <v>3.89</v>
      </c>
      <c r="Q224" s="158">
        <v>0</v>
      </c>
      <c r="R224" s="158">
        <v>3.89</v>
      </c>
      <c r="S224" s="158">
        <v>3.89</v>
      </c>
      <c r="T224" s="151"/>
      <c r="U224" s="152"/>
    </row>
    <row r="225" spans="9:21" ht="13.5" thickBot="1" x14ac:dyDescent="0.25">
      <c r="I225" s="159" t="s">
        <v>751</v>
      </c>
      <c r="J225" s="160">
        <v>11</v>
      </c>
      <c r="K225" s="160">
        <v>4.4649999999999999</v>
      </c>
      <c r="L225" s="160">
        <v>9.6000000000000002E-2</v>
      </c>
      <c r="M225" s="160">
        <v>4.2590000000000003</v>
      </c>
      <c r="N225" s="160">
        <v>4.5990000000000002</v>
      </c>
      <c r="O225" s="160">
        <v>0.51300000000000001</v>
      </c>
      <c r="P225" s="160">
        <v>3.952</v>
      </c>
      <c r="Q225" s="160">
        <v>8.2000000000000003E-2</v>
      </c>
      <c r="R225" s="160">
        <v>3.88</v>
      </c>
      <c r="S225" s="160">
        <v>4.08</v>
      </c>
      <c r="T225" s="151"/>
      <c r="U225" s="152"/>
    </row>
    <row r="226" spans="9:21" ht="13.5" thickBot="1" x14ac:dyDescent="0.25">
      <c r="I226" s="157" t="s">
        <v>752</v>
      </c>
      <c r="J226" s="158">
        <v>51</v>
      </c>
      <c r="K226" s="158">
        <v>4.5359999999999996</v>
      </c>
      <c r="L226" s="158">
        <v>4.5999999999999999E-2</v>
      </c>
      <c r="M226" s="158">
        <v>4.38</v>
      </c>
      <c r="N226" s="158">
        <v>4.59</v>
      </c>
      <c r="O226" s="158">
        <v>0.56699999999999995</v>
      </c>
      <c r="P226" s="158">
        <v>3.9689999999999999</v>
      </c>
      <c r="Q226" s="158">
        <v>4.9000000000000002E-2</v>
      </c>
      <c r="R226" s="158">
        <v>3.92</v>
      </c>
      <c r="S226" s="158">
        <v>4.0380000000000003</v>
      </c>
      <c r="T226" s="151"/>
      <c r="U226" s="152"/>
    </row>
    <row r="227" spans="9:21" ht="13.5" thickBot="1" x14ac:dyDescent="0.25">
      <c r="I227" s="159" t="s">
        <v>753</v>
      </c>
      <c r="J227" s="160">
        <v>9</v>
      </c>
      <c r="K227" s="160">
        <v>4.5949999999999998</v>
      </c>
      <c r="L227" s="160">
        <v>0.154</v>
      </c>
      <c r="M227" s="160">
        <v>4.37</v>
      </c>
      <c r="N227" s="160">
        <v>4.899</v>
      </c>
      <c r="O227" s="160">
        <v>0.63600000000000001</v>
      </c>
      <c r="P227" s="160">
        <v>3.9590000000000001</v>
      </c>
      <c r="Q227" s="160">
        <v>9.7000000000000003E-2</v>
      </c>
      <c r="R227" s="160">
        <v>3.89</v>
      </c>
      <c r="S227" s="160">
        <v>4.0270000000000001</v>
      </c>
      <c r="T227" s="151"/>
      <c r="U227" s="152"/>
    </row>
    <row r="228" spans="9:21" ht="13.5" thickBot="1" x14ac:dyDescent="0.25">
      <c r="I228" s="157" t="s">
        <v>754</v>
      </c>
      <c r="J228" s="158">
        <v>17</v>
      </c>
      <c r="K228" s="158">
        <v>4.4560000000000004</v>
      </c>
      <c r="L228" s="158">
        <v>4.5999999999999999E-2</v>
      </c>
      <c r="M228" s="158">
        <v>4.42</v>
      </c>
      <c r="N228" s="158">
        <v>4.5990000000000002</v>
      </c>
      <c r="O228" s="158">
        <v>0.50900000000000001</v>
      </c>
      <c r="P228" s="158">
        <v>3.9460000000000002</v>
      </c>
      <c r="Q228" s="158">
        <v>8.2000000000000003E-2</v>
      </c>
      <c r="R228" s="158">
        <v>3.86</v>
      </c>
      <c r="S228" s="158">
        <v>4.0910000000000002</v>
      </c>
      <c r="T228" s="151"/>
      <c r="U228" s="152"/>
    </row>
    <row r="229" spans="9:21" ht="13.5" thickBot="1" x14ac:dyDescent="0.25">
      <c r="I229" s="159" t="s">
        <v>755</v>
      </c>
      <c r="J229" s="160">
        <v>14</v>
      </c>
      <c r="K229" s="160">
        <v>4.6609999999999996</v>
      </c>
      <c r="L229" s="160">
        <v>0.115</v>
      </c>
      <c r="M229" s="160">
        <v>4.55</v>
      </c>
      <c r="N229" s="160">
        <v>4.8499999999999996</v>
      </c>
      <c r="O229" s="160">
        <v>0.60799999999999998</v>
      </c>
      <c r="P229" s="160">
        <v>4.0529999999999999</v>
      </c>
      <c r="Q229" s="160">
        <v>6.2E-2</v>
      </c>
      <c r="R229" s="160">
        <v>4.0090000000000003</v>
      </c>
      <c r="S229" s="160">
        <v>4.0970000000000004</v>
      </c>
      <c r="T229" s="151"/>
      <c r="U229" s="152"/>
    </row>
    <row r="230" spans="9:21" ht="13.5" thickBot="1" x14ac:dyDescent="0.25">
      <c r="I230" s="157" t="s">
        <v>756</v>
      </c>
      <c r="J230" s="158">
        <v>13</v>
      </c>
      <c r="K230" s="158">
        <v>4.3019999999999996</v>
      </c>
      <c r="L230" s="158">
        <v>4.5999999999999999E-2</v>
      </c>
      <c r="M230" s="158">
        <v>4.1989999999999998</v>
      </c>
      <c r="N230" s="158">
        <v>4.399</v>
      </c>
      <c r="O230" s="158">
        <v>0.28499999999999998</v>
      </c>
      <c r="P230" s="158">
        <v>4.0170000000000003</v>
      </c>
      <c r="Q230" s="158">
        <v>6.4000000000000001E-2</v>
      </c>
      <c r="R230" s="158">
        <v>3.96</v>
      </c>
      <c r="S230" s="158">
        <v>4.085</v>
      </c>
      <c r="T230" s="151"/>
      <c r="U230" s="152"/>
    </row>
    <row r="231" spans="9:21" ht="13.5" thickBot="1" x14ac:dyDescent="0.25">
      <c r="I231" s="159" t="s">
        <v>757</v>
      </c>
      <c r="J231" s="160">
        <v>6</v>
      </c>
      <c r="K231" s="160">
        <v>4.5650000000000004</v>
      </c>
      <c r="L231" s="160">
        <v>3.7999999999999999E-2</v>
      </c>
      <c r="M231" s="160">
        <v>4.5199999999999996</v>
      </c>
      <c r="N231" s="160">
        <v>4.5999999999999996</v>
      </c>
      <c r="O231" s="160" t="s">
        <v>27</v>
      </c>
      <c r="P231" s="160" t="s">
        <v>27</v>
      </c>
      <c r="Q231" s="160" t="s">
        <v>27</v>
      </c>
      <c r="R231" s="160" t="s">
        <v>27</v>
      </c>
      <c r="S231" s="160" t="s">
        <v>27</v>
      </c>
      <c r="T231" s="151"/>
      <c r="U231" s="152"/>
    </row>
    <row r="232" spans="9:21" ht="13.5" thickBot="1" x14ac:dyDescent="0.25">
      <c r="I232" s="157" t="s">
        <v>758</v>
      </c>
      <c r="J232" s="158">
        <v>11</v>
      </c>
      <c r="K232" s="158">
        <v>4.4400000000000004</v>
      </c>
      <c r="L232" s="158">
        <v>7.9000000000000001E-2</v>
      </c>
      <c r="M232" s="158">
        <v>4.25</v>
      </c>
      <c r="N232" s="158">
        <v>4.5990000000000002</v>
      </c>
      <c r="O232" s="158">
        <v>0.52600000000000002</v>
      </c>
      <c r="P232" s="158">
        <v>3.915</v>
      </c>
      <c r="Q232" s="158">
        <v>0</v>
      </c>
      <c r="R232" s="158">
        <v>3.915</v>
      </c>
      <c r="S232" s="158">
        <v>3.915</v>
      </c>
      <c r="T232" s="151"/>
      <c r="U232" s="152"/>
    </row>
    <row r="233" spans="9:21" ht="13.5" thickBot="1" x14ac:dyDescent="0.25">
      <c r="I233" s="159" t="s">
        <v>759</v>
      </c>
      <c r="J233" s="160">
        <v>6</v>
      </c>
      <c r="K233" s="160">
        <v>4.5129999999999999</v>
      </c>
      <c r="L233" s="160">
        <v>9.9000000000000005E-2</v>
      </c>
      <c r="M233" s="160">
        <v>4.4000000000000004</v>
      </c>
      <c r="N233" s="160">
        <v>4.6900000000000004</v>
      </c>
      <c r="O233" s="160">
        <v>0.53900000000000003</v>
      </c>
      <c r="P233" s="160">
        <v>3.9740000000000002</v>
      </c>
      <c r="Q233" s="160">
        <v>0</v>
      </c>
      <c r="R233" s="160">
        <v>3.9740000000000002</v>
      </c>
      <c r="S233" s="160">
        <v>3.9740000000000002</v>
      </c>
      <c r="T233" s="151"/>
      <c r="U233" s="152"/>
    </row>
    <row r="234" spans="9:21" ht="13.5" thickBot="1" x14ac:dyDescent="0.25">
      <c r="I234" s="157" t="s">
        <v>760</v>
      </c>
      <c r="J234" s="158">
        <v>15</v>
      </c>
      <c r="K234" s="158">
        <v>4.4080000000000004</v>
      </c>
      <c r="L234" s="158">
        <v>0.14599999999999999</v>
      </c>
      <c r="M234" s="158">
        <v>4.28</v>
      </c>
      <c r="N234" s="158">
        <v>4.6900000000000004</v>
      </c>
      <c r="O234" s="158">
        <v>0.36799999999999999</v>
      </c>
      <c r="P234" s="158">
        <v>4.04</v>
      </c>
      <c r="Q234" s="158">
        <v>8.4000000000000005E-2</v>
      </c>
      <c r="R234" s="158">
        <v>3.9809999999999999</v>
      </c>
      <c r="S234" s="158">
        <v>4.0999999999999996</v>
      </c>
      <c r="T234" s="151"/>
      <c r="U234" s="152"/>
    </row>
    <row r="235" spans="9:21" ht="13.5" thickBot="1" x14ac:dyDescent="0.25">
      <c r="I235" s="159" t="s">
        <v>761</v>
      </c>
      <c r="J235" s="160">
        <v>7</v>
      </c>
      <c r="K235" s="160">
        <v>4.2249999999999996</v>
      </c>
      <c r="L235" s="160">
        <v>0.159</v>
      </c>
      <c r="M235" s="160">
        <v>4.0990000000000002</v>
      </c>
      <c r="N235" s="160">
        <v>4.4989999999999997</v>
      </c>
      <c r="O235" s="160">
        <v>0.3</v>
      </c>
      <c r="P235" s="160">
        <v>3.9249999999999998</v>
      </c>
      <c r="Q235" s="160">
        <v>0</v>
      </c>
      <c r="R235" s="160">
        <v>3.9249999999999998</v>
      </c>
      <c r="S235" s="160">
        <v>3.9249999999999998</v>
      </c>
      <c r="T235" s="151"/>
      <c r="U235" s="152"/>
    </row>
    <row r="236" spans="9:21" ht="13.5" thickBot="1" x14ac:dyDescent="0.25">
      <c r="I236" s="162" t="s">
        <v>762</v>
      </c>
      <c r="J236" s="163">
        <v>9</v>
      </c>
      <c r="K236" s="163">
        <v>4.3129999999999997</v>
      </c>
      <c r="L236" s="163">
        <v>7.2999999999999995E-2</v>
      </c>
      <c r="M236" s="163">
        <v>4.1890000000000001</v>
      </c>
      <c r="N236" s="163">
        <v>4.359</v>
      </c>
      <c r="O236" s="163">
        <v>0.215</v>
      </c>
      <c r="P236" s="163">
        <v>4.0990000000000002</v>
      </c>
      <c r="Q236" s="163">
        <v>0.08</v>
      </c>
      <c r="R236" s="163">
        <v>4.0090000000000003</v>
      </c>
      <c r="S236" s="163">
        <v>4.2</v>
      </c>
      <c r="T236" s="164"/>
      <c r="U236" s="165"/>
    </row>
  </sheetData>
  <mergeCells count="51">
    <mergeCell ref="A78:E78"/>
    <mergeCell ref="A75:D75"/>
    <mergeCell ref="A76:D76"/>
    <mergeCell ref="A16:E16"/>
    <mergeCell ref="A102:E102"/>
    <mergeCell ref="A94:E94"/>
    <mergeCell ref="A86:E86"/>
    <mergeCell ref="A79:E79"/>
    <mergeCell ref="A65:E65"/>
    <mergeCell ref="A73:E73"/>
    <mergeCell ref="A74:D74"/>
    <mergeCell ref="I5:J5"/>
    <mergeCell ref="I6:J6"/>
    <mergeCell ref="A55:E55"/>
    <mergeCell ref="A50:D50"/>
    <mergeCell ref="A29:D29"/>
    <mergeCell ref="A34:E34"/>
    <mergeCell ref="A43:E43"/>
    <mergeCell ref="A51:D51"/>
    <mergeCell ref="A32:B32"/>
    <mergeCell ref="C32:E32"/>
    <mergeCell ref="A30:D30"/>
    <mergeCell ref="A54:B54"/>
    <mergeCell ref="C54:E54"/>
    <mergeCell ref="A1:E1"/>
    <mergeCell ref="A2:E2"/>
    <mergeCell ref="A3:E3"/>
    <mergeCell ref="A52:D52"/>
    <mergeCell ref="A5:B5"/>
    <mergeCell ref="C5:E5"/>
    <mergeCell ref="A6:E6"/>
    <mergeCell ref="A24:E24"/>
    <mergeCell ref="A28:D28"/>
    <mergeCell ref="I60:R60"/>
    <mergeCell ref="I217:U217"/>
    <mergeCell ref="I218:I219"/>
    <mergeCell ref="K218:O218"/>
    <mergeCell ref="P218:S218"/>
    <mergeCell ref="A138:E138"/>
    <mergeCell ref="A139:E139"/>
    <mergeCell ref="A135:E135"/>
    <mergeCell ref="A123:D123"/>
    <mergeCell ref="A124:D124"/>
    <mergeCell ref="A136:E136"/>
    <mergeCell ref="A137:E137"/>
    <mergeCell ref="A130:D130"/>
    <mergeCell ref="A122:D122"/>
    <mergeCell ref="A126:D126"/>
    <mergeCell ref="A127:D127"/>
    <mergeCell ref="A128:D128"/>
    <mergeCell ref="A129:D129"/>
  </mergeCells>
  <hyperlinks>
    <hyperlink ref="I31" r:id="rId1"/>
    <hyperlink ref="I34" r:id="rId2"/>
    <hyperlink ref="I37" r:id="rId3"/>
    <hyperlink ref="I46" r:id="rId4"/>
    <hyperlink ref="I43" r:id="rId5"/>
    <hyperlink ref="I40" r:id="rId6"/>
    <hyperlink ref="I220" r:id="rId7" display="javascript:Direciona('2055*AGUAS@LINDAS@DE@GOIAS');"/>
    <hyperlink ref="I221" r:id="rId8" display="javascript:Direciona('2065*ANAPOLIS');"/>
    <hyperlink ref="I222" r:id="rId9" display="javascript:Direciona('2069*APARECIDA@DE@GOIANIA');"/>
    <hyperlink ref="I223" r:id="rId10" display="javascript:Direciona('2107*CALDAS@NOVAS');"/>
    <hyperlink ref="I224" r:id="rId11" display="javascript:Direciona('2125*CATALAO');"/>
    <hyperlink ref="I225" r:id="rId12" display="javascript:Direciona('2165*FORMOSA');"/>
    <hyperlink ref="I226" r:id="rId13" display="javascript:Direciona('2174*GOIANIA');"/>
    <hyperlink ref="I227" r:id="rId14" display="javascript:Direciona('2177*GOIATUBA');"/>
    <hyperlink ref="I228" r:id="rId15" display="javascript:Direciona('2204*ITUMBIARA');"/>
    <hyperlink ref="I229" r:id="rId16" display="javascript:Direciona('2209*JATAI');"/>
    <hyperlink ref="I230" r:id="rId17" display="javascript:Direciona('2222*LUZIANIA');"/>
    <hyperlink ref="I231" r:id="rId18" display="javascript:Direciona('2234*MINEIROS');"/>
    <hyperlink ref="I232" r:id="rId19" display="javascript:Direciona('2240*MORRINHOS');"/>
    <hyperlink ref="I233" r:id="rId20" display="javascript:Direciona('2287*PORANGATU');"/>
    <hyperlink ref="I234" r:id="rId21" display="javascript:Direciona('2298*RIO@VERDE');"/>
    <hyperlink ref="I235" r:id="rId22" display="javascript:Direciona('2349*TRINDADE');"/>
    <hyperlink ref="I236" r:id="rId23" display="javascript:Direciona('2361*VALPARAISO@DE@GOIAS');"/>
  </hyperlinks>
  <printOptions horizontalCentered="1"/>
  <pageMargins left="0.98425196850393704" right="0.78740157480314965" top="1.7716535433070868" bottom="0.78740157480314965" header="0" footer="0"/>
  <pageSetup paperSize="9" scale="74" fitToHeight="0" orientation="portrait" r:id="rId24"/>
  <headerFooter>
    <oddHeader>&amp;C&amp;G</oddHeader>
  </headerFooter>
  <rowBreaks count="1" manualBreakCount="1">
    <brk id="68" max="4" man="1"/>
  </rowBreaks>
  <drawing r:id="rId25"/>
  <legacyDrawingHF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0"/>
  <sheetViews>
    <sheetView showGridLines="0" view="pageBreakPreview" topLeftCell="A112" zoomScaleSheetLayoutView="100" workbookViewId="0">
      <selection activeCell="D102" sqref="D102"/>
    </sheetView>
  </sheetViews>
  <sheetFormatPr defaultColWidth="9.33203125" defaultRowHeight="12" x14ac:dyDescent="0.2"/>
  <cols>
    <col min="1" max="1" width="54.83203125" style="8" customWidth="1"/>
    <col min="2" max="3" width="15.83203125" style="8" customWidth="1"/>
    <col min="4" max="7" width="15.83203125" style="20" customWidth="1"/>
    <col min="8" max="8" width="9.33203125" style="8"/>
    <col min="9" max="9" width="98.83203125" style="8" bestFit="1" customWidth="1"/>
    <col min="10" max="10" width="14.1640625" style="8" bestFit="1" customWidth="1"/>
    <col min="11" max="16384" width="9.33203125" style="8"/>
  </cols>
  <sheetData>
    <row r="1" spans="1:10" x14ac:dyDescent="0.2">
      <c r="A1" s="373" t="s">
        <v>545</v>
      </c>
      <c r="B1" s="349"/>
      <c r="C1" s="349"/>
      <c r="D1" s="349"/>
      <c r="E1" s="350"/>
      <c r="F1" s="205"/>
      <c r="G1" s="205"/>
    </row>
    <row r="2" spans="1:10" x14ac:dyDescent="0.2">
      <c r="A2" s="351" t="s">
        <v>798</v>
      </c>
      <c r="B2" s="349"/>
      <c r="C2" s="349"/>
      <c r="D2" s="349"/>
      <c r="E2" s="350"/>
      <c r="F2" s="205"/>
      <c r="G2" s="205"/>
    </row>
    <row r="3" spans="1:10" x14ac:dyDescent="0.2">
      <c r="A3" s="348" t="s">
        <v>534</v>
      </c>
      <c r="B3" s="349"/>
      <c r="C3" s="349"/>
      <c r="D3" s="349"/>
      <c r="E3" s="350"/>
      <c r="F3" s="205"/>
      <c r="G3" s="205"/>
    </row>
    <row r="4" spans="1:10" x14ac:dyDescent="0.2">
      <c r="A4" s="390"/>
      <c r="B4" s="390"/>
      <c r="C4" s="390"/>
      <c r="D4" s="390"/>
      <c r="E4" s="391"/>
      <c r="F4" s="237"/>
      <c r="G4" s="237"/>
    </row>
    <row r="5" spans="1:10" x14ac:dyDescent="0.2">
      <c r="A5" s="392" t="s">
        <v>520</v>
      </c>
      <c r="B5" s="389"/>
      <c r="C5" s="373" t="s">
        <v>106</v>
      </c>
      <c r="D5" s="374"/>
      <c r="E5" s="393"/>
      <c r="F5" s="206"/>
      <c r="G5" s="206"/>
      <c r="I5" s="359" t="s">
        <v>533</v>
      </c>
      <c r="J5" s="359"/>
    </row>
    <row r="6" spans="1:10" x14ac:dyDescent="0.2">
      <c r="A6" s="68" t="s">
        <v>8</v>
      </c>
      <c r="B6" s="68" t="s">
        <v>9</v>
      </c>
      <c r="C6" s="74" t="s">
        <v>104</v>
      </c>
      <c r="D6" s="74" t="s">
        <v>536</v>
      </c>
      <c r="E6" s="74" t="s">
        <v>537</v>
      </c>
      <c r="F6" s="205"/>
      <c r="G6" s="205"/>
      <c r="I6" s="359" t="s">
        <v>534</v>
      </c>
      <c r="J6" s="359"/>
    </row>
    <row r="7" spans="1:10" x14ac:dyDescent="0.2">
      <c r="A7" s="356" t="s">
        <v>26</v>
      </c>
      <c r="B7" s="357"/>
      <c r="C7" s="357"/>
      <c r="D7" s="357"/>
      <c r="E7" s="357"/>
      <c r="F7" s="205"/>
      <c r="G7" s="205"/>
    </row>
    <row r="8" spans="1:10" x14ac:dyDescent="0.2">
      <c r="A8" s="62" t="s">
        <v>586</v>
      </c>
      <c r="B8" s="68" t="s">
        <v>0</v>
      </c>
      <c r="C8" s="69">
        <v>1</v>
      </c>
      <c r="D8" s="70"/>
      <c r="E8" s="70">
        <f>ROUND(D8*C8,2)</f>
        <v>0</v>
      </c>
      <c r="F8" s="241"/>
      <c r="G8" s="241"/>
      <c r="I8" s="9" t="s">
        <v>518</v>
      </c>
      <c r="J8" s="9" t="s">
        <v>519</v>
      </c>
    </row>
    <row r="9" spans="1:10" s="257" customFormat="1" x14ac:dyDescent="0.2">
      <c r="A9" s="260" t="s">
        <v>587</v>
      </c>
      <c r="B9" s="261" t="s">
        <v>1</v>
      </c>
      <c r="C9" s="285">
        <v>0.4</v>
      </c>
      <c r="D9" s="286"/>
      <c r="E9" s="286">
        <f t="shared" ref="E9:E15" si="0">ROUND(D9*C9,2)</f>
        <v>0</v>
      </c>
      <c r="F9" s="287"/>
      <c r="G9" s="287"/>
    </row>
    <row r="10" spans="1:10" x14ac:dyDescent="0.2">
      <c r="A10" s="62" t="s">
        <v>2</v>
      </c>
      <c r="B10" s="68" t="s">
        <v>1</v>
      </c>
      <c r="C10" s="69">
        <v>0</v>
      </c>
      <c r="D10" s="70"/>
      <c r="E10" s="70">
        <f t="shared" si="0"/>
        <v>0</v>
      </c>
      <c r="F10" s="241"/>
      <c r="G10" s="241"/>
      <c r="I10" s="8" t="s">
        <v>574</v>
      </c>
    </row>
    <row r="11" spans="1:10" x14ac:dyDescent="0.2">
      <c r="A11" s="62" t="s">
        <v>3</v>
      </c>
      <c r="B11" s="68" t="s">
        <v>1</v>
      </c>
      <c r="C11" s="69">
        <v>1</v>
      </c>
      <c r="D11" s="70"/>
      <c r="E11" s="70">
        <f t="shared" si="0"/>
        <v>0</v>
      </c>
      <c r="F11" s="241"/>
      <c r="G11" s="241"/>
      <c r="I11" s="120" t="s">
        <v>91</v>
      </c>
      <c r="J11" s="121">
        <v>1150.97</v>
      </c>
    </row>
    <row r="12" spans="1:10" x14ac:dyDescent="0.2">
      <c r="A12" s="62" t="s">
        <v>4</v>
      </c>
      <c r="B12" s="68" t="s">
        <v>0</v>
      </c>
      <c r="C12" s="69">
        <v>1</v>
      </c>
      <c r="D12" s="70"/>
      <c r="E12" s="70">
        <f t="shared" si="0"/>
        <v>0</v>
      </c>
      <c r="F12" s="241"/>
      <c r="G12" s="241"/>
      <c r="I12" s="33" t="s">
        <v>92</v>
      </c>
      <c r="J12" s="34">
        <v>1263.8399999999999</v>
      </c>
    </row>
    <row r="13" spans="1:10" x14ac:dyDescent="0.2">
      <c r="A13" s="62" t="s">
        <v>5</v>
      </c>
      <c r="B13" s="68" t="s">
        <v>0</v>
      </c>
      <c r="C13" s="69">
        <v>1</v>
      </c>
      <c r="D13" s="70"/>
      <c r="E13" s="70">
        <f t="shared" si="0"/>
        <v>0</v>
      </c>
      <c r="F13" s="241"/>
      <c r="G13" s="241"/>
      <c r="I13" s="33" t="s">
        <v>93</v>
      </c>
      <c r="J13" s="34">
        <v>1060</v>
      </c>
    </row>
    <row r="14" spans="1:10" x14ac:dyDescent="0.2">
      <c r="A14" s="62" t="s">
        <v>6</v>
      </c>
      <c r="B14" s="68" t="s">
        <v>0</v>
      </c>
      <c r="C14" s="69">
        <v>1</v>
      </c>
      <c r="D14" s="70"/>
      <c r="E14" s="70">
        <f t="shared" si="0"/>
        <v>0</v>
      </c>
      <c r="F14" s="241"/>
      <c r="G14" s="241"/>
      <c r="I14" s="33" t="s">
        <v>94</v>
      </c>
      <c r="J14" s="34">
        <v>1263.8399999999999</v>
      </c>
    </row>
    <row r="15" spans="1:10" ht="24" x14ac:dyDescent="0.2">
      <c r="A15" s="62" t="s">
        <v>589</v>
      </c>
      <c r="B15" s="57" t="s">
        <v>1</v>
      </c>
      <c r="C15" s="61">
        <v>0.78569999999999995</v>
      </c>
      <c r="D15" s="59"/>
      <c r="E15" s="70">
        <f t="shared" si="0"/>
        <v>0</v>
      </c>
      <c r="F15" s="241"/>
      <c r="G15" s="241"/>
      <c r="I15" s="33" t="s">
        <v>95</v>
      </c>
      <c r="J15" s="34">
        <v>1263.8399999999999</v>
      </c>
    </row>
    <row r="16" spans="1:10" x14ac:dyDescent="0.2">
      <c r="A16" s="394" t="s">
        <v>538</v>
      </c>
      <c r="B16" s="395"/>
      <c r="C16" s="395"/>
      <c r="D16" s="395"/>
      <c r="E16" s="396"/>
      <c r="F16" s="205"/>
      <c r="G16" s="205"/>
      <c r="I16" s="33" t="s">
        <v>96</v>
      </c>
      <c r="J16" s="34">
        <v>1150.97</v>
      </c>
    </row>
    <row r="17" spans="1:10" x14ac:dyDescent="0.2">
      <c r="A17" s="62" t="s">
        <v>10</v>
      </c>
      <c r="B17" s="68" t="s">
        <v>11</v>
      </c>
      <c r="C17" s="69">
        <v>0.5</v>
      </c>
      <c r="D17" s="70"/>
      <c r="E17" s="70">
        <f>ROUND(D17*C17,2)</f>
        <v>0</v>
      </c>
      <c r="F17" s="241"/>
      <c r="G17" s="241"/>
      <c r="I17" s="33" t="s">
        <v>97</v>
      </c>
      <c r="J17" s="34">
        <v>1194.06</v>
      </c>
    </row>
    <row r="18" spans="1:10" x14ac:dyDescent="0.2">
      <c r="A18" s="62" t="s">
        <v>12</v>
      </c>
      <c r="B18" s="68" t="s">
        <v>11</v>
      </c>
      <c r="C18" s="69">
        <v>0.5</v>
      </c>
      <c r="D18" s="70"/>
      <c r="E18" s="70">
        <f t="shared" ref="E18:E23" si="1">ROUND(D18*C18,2)</f>
        <v>0</v>
      </c>
      <c r="F18" s="241"/>
      <c r="G18" s="241"/>
      <c r="I18" s="33" t="s">
        <v>98</v>
      </c>
      <c r="J18" s="34">
        <v>1060</v>
      </c>
    </row>
    <row r="19" spans="1:10" x14ac:dyDescent="0.2">
      <c r="A19" s="62" t="s">
        <v>13</v>
      </c>
      <c r="B19" s="68" t="s">
        <v>11</v>
      </c>
      <c r="C19" s="69">
        <v>0.25</v>
      </c>
      <c r="D19" s="70"/>
      <c r="E19" s="70">
        <f t="shared" si="1"/>
        <v>0</v>
      </c>
      <c r="F19" s="241"/>
      <c r="G19" s="241"/>
      <c r="I19" s="33" t="s">
        <v>18</v>
      </c>
      <c r="J19" s="34">
        <v>1060</v>
      </c>
    </row>
    <row r="20" spans="1:10" x14ac:dyDescent="0.2">
      <c r="A20" s="62" t="s">
        <v>14</v>
      </c>
      <c r="B20" s="68" t="s">
        <v>11</v>
      </c>
      <c r="C20" s="69">
        <v>0.41670000000000001</v>
      </c>
      <c r="D20" s="70"/>
      <c r="E20" s="70">
        <f t="shared" si="1"/>
        <v>0</v>
      </c>
      <c r="F20" s="241"/>
      <c r="G20" s="241"/>
      <c r="I20" s="33" t="s">
        <v>99</v>
      </c>
      <c r="J20" s="34">
        <v>1263.8399999999999</v>
      </c>
    </row>
    <row r="21" spans="1:10" x14ac:dyDescent="0.2">
      <c r="A21" s="62" t="s">
        <v>15</v>
      </c>
      <c r="B21" s="68" t="s">
        <v>11</v>
      </c>
      <c r="C21" s="69">
        <v>0.25</v>
      </c>
      <c r="D21" s="70"/>
      <c r="E21" s="70">
        <f t="shared" si="1"/>
        <v>0</v>
      </c>
      <c r="F21" s="241"/>
      <c r="G21" s="241"/>
      <c r="I21" s="33" t="s">
        <v>3</v>
      </c>
      <c r="J21" s="34">
        <v>308</v>
      </c>
    </row>
    <row r="22" spans="1:10" x14ac:dyDescent="0.2">
      <c r="A22" s="62" t="s">
        <v>16</v>
      </c>
      <c r="B22" s="68" t="s">
        <v>11</v>
      </c>
      <c r="C22" s="69">
        <v>8.3299999999999999E-2</v>
      </c>
      <c r="D22" s="70"/>
      <c r="E22" s="70">
        <f t="shared" si="1"/>
        <v>0</v>
      </c>
      <c r="F22" s="241"/>
      <c r="G22" s="241"/>
      <c r="I22" s="33" t="s">
        <v>2</v>
      </c>
      <c r="J22" s="35">
        <v>0.2</v>
      </c>
    </row>
    <row r="23" spans="1:10" x14ac:dyDescent="0.2">
      <c r="A23" s="62" t="s">
        <v>17</v>
      </c>
      <c r="B23" s="68" t="s">
        <v>11</v>
      </c>
      <c r="C23" s="69">
        <v>2</v>
      </c>
      <c r="D23" s="70"/>
      <c r="E23" s="70">
        <f t="shared" si="1"/>
        <v>0</v>
      </c>
      <c r="F23" s="241"/>
      <c r="G23" s="241"/>
    </row>
    <row r="24" spans="1:10" x14ac:dyDescent="0.2">
      <c r="A24" s="376"/>
      <c r="B24" s="376"/>
      <c r="C24" s="376"/>
      <c r="D24" s="376"/>
      <c r="E24" s="377"/>
      <c r="F24" s="213"/>
      <c r="G24" s="213"/>
      <c r="I24" s="8" t="s">
        <v>575</v>
      </c>
    </row>
    <row r="25" spans="1:10" x14ac:dyDescent="0.2">
      <c r="A25" s="352" t="s">
        <v>22</v>
      </c>
      <c r="B25" s="352"/>
      <c r="C25" s="352"/>
      <c r="D25" s="352"/>
      <c r="E25" s="179">
        <f>SUM(E17:E23,E8:E15)</f>
        <v>0</v>
      </c>
      <c r="F25" s="242"/>
      <c r="G25" s="242"/>
      <c r="I25" s="33" t="s">
        <v>576</v>
      </c>
      <c r="J25" s="34">
        <v>1407.5</v>
      </c>
    </row>
    <row r="26" spans="1:10" x14ac:dyDescent="0.2">
      <c r="A26" s="352" t="s">
        <v>23</v>
      </c>
      <c r="B26" s="352"/>
      <c r="C26" s="352"/>
      <c r="D26" s="352"/>
      <c r="E26" s="177">
        <v>3</v>
      </c>
      <c r="F26" s="215"/>
      <c r="G26" s="215"/>
      <c r="I26" s="120" t="s">
        <v>42</v>
      </c>
      <c r="J26" s="121">
        <v>1191.5</v>
      </c>
    </row>
    <row r="27" spans="1:10" x14ac:dyDescent="0.2">
      <c r="A27" s="352" t="s">
        <v>24</v>
      </c>
      <c r="B27" s="352"/>
      <c r="C27" s="352"/>
      <c r="D27" s="352"/>
      <c r="E27" s="179">
        <f>ROUND(E26*E25,2)</f>
        <v>0</v>
      </c>
      <c r="F27" s="242"/>
      <c r="G27" s="242"/>
      <c r="I27" s="33" t="s">
        <v>577</v>
      </c>
      <c r="J27" s="34">
        <v>998</v>
      </c>
    </row>
    <row r="28" spans="1:10" x14ac:dyDescent="0.2">
      <c r="A28" s="390"/>
      <c r="B28" s="390"/>
      <c r="C28" s="390"/>
      <c r="D28" s="390"/>
      <c r="E28" s="391"/>
      <c r="F28" s="237"/>
      <c r="G28" s="237"/>
      <c r="I28" s="33" t="s">
        <v>3</v>
      </c>
      <c r="J28" s="34">
        <v>225</v>
      </c>
    </row>
    <row r="29" spans="1:10" x14ac:dyDescent="0.2">
      <c r="A29" s="392" t="s">
        <v>107</v>
      </c>
      <c r="B29" s="389"/>
      <c r="C29" s="373" t="s">
        <v>106</v>
      </c>
      <c r="D29" s="374"/>
      <c r="E29" s="375"/>
      <c r="F29" s="206"/>
      <c r="G29" s="206"/>
      <c r="I29" s="33" t="s">
        <v>578</v>
      </c>
      <c r="J29" s="34">
        <v>19</v>
      </c>
    </row>
    <row r="30" spans="1:10" x14ac:dyDescent="0.2">
      <c r="A30" s="68" t="s">
        <v>8</v>
      </c>
      <c r="B30" s="68" t="s">
        <v>9</v>
      </c>
      <c r="C30" s="74" t="s">
        <v>104</v>
      </c>
      <c r="D30" s="74" t="s">
        <v>536</v>
      </c>
      <c r="E30" s="74" t="s">
        <v>537</v>
      </c>
      <c r="F30" s="205"/>
      <c r="G30" s="205"/>
    </row>
    <row r="31" spans="1:10" ht="12.75" x14ac:dyDescent="0.2">
      <c r="A31" s="356" t="s">
        <v>26</v>
      </c>
      <c r="B31" s="357"/>
      <c r="C31" s="357"/>
      <c r="D31" s="357"/>
      <c r="E31" s="357"/>
      <c r="F31" s="205"/>
      <c r="G31" s="205"/>
      <c r="I31" s="36" t="s">
        <v>579</v>
      </c>
    </row>
    <row r="32" spans="1:10" x14ac:dyDescent="0.2">
      <c r="A32" s="62" t="s">
        <v>83</v>
      </c>
      <c r="B32" s="68" t="s">
        <v>0</v>
      </c>
      <c r="C32" s="69">
        <v>1</v>
      </c>
      <c r="D32" s="75"/>
      <c r="E32" s="70">
        <f>ROUND(D32*C32,2)</f>
        <v>0</v>
      </c>
      <c r="F32" s="241"/>
      <c r="G32" s="241"/>
      <c r="I32" s="33" t="s">
        <v>580</v>
      </c>
      <c r="J32" s="34">
        <v>1570.82</v>
      </c>
    </row>
    <row r="33" spans="1:10" s="257" customFormat="1" x14ac:dyDescent="0.2">
      <c r="A33" s="260" t="s">
        <v>587</v>
      </c>
      <c r="B33" s="261" t="s">
        <v>120</v>
      </c>
      <c r="C33" s="285">
        <v>0.4</v>
      </c>
      <c r="D33" s="288"/>
      <c r="E33" s="286">
        <f t="shared" ref="E33:E39" si="2">ROUND(D33*C33,2)</f>
        <v>0</v>
      </c>
      <c r="F33" s="287"/>
      <c r="G33" s="287"/>
    </row>
    <row r="34" spans="1:10" ht="12.75" x14ac:dyDescent="0.2">
      <c r="A34" s="62" t="s">
        <v>2</v>
      </c>
      <c r="B34" s="68" t="s">
        <v>120</v>
      </c>
      <c r="C34" s="126">
        <v>0</v>
      </c>
      <c r="D34" s="75"/>
      <c r="E34" s="70">
        <f t="shared" si="2"/>
        <v>0</v>
      </c>
      <c r="F34" s="241"/>
      <c r="G34" s="241"/>
      <c r="I34" s="36" t="s">
        <v>102</v>
      </c>
    </row>
    <row r="35" spans="1:10" x14ac:dyDescent="0.2">
      <c r="A35" s="62" t="s">
        <v>3</v>
      </c>
      <c r="B35" s="68" t="s">
        <v>120</v>
      </c>
      <c r="C35" s="69">
        <v>1</v>
      </c>
      <c r="D35" s="60"/>
      <c r="E35" s="70">
        <f t="shared" si="2"/>
        <v>0</v>
      </c>
      <c r="F35" s="241"/>
      <c r="G35" s="241"/>
      <c r="I35" s="33" t="s">
        <v>103</v>
      </c>
      <c r="J35" s="34">
        <v>2322.06</v>
      </c>
    </row>
    <row r="36" spans="1:10" x14ac:dyDescent="0.2">
      <c r="A36" s="62" t="s">
        <v>4</v>
      </c>
      <c r="B36" s="68" t="s">
        <v>0</v>
      </c>
      <c r="C36" s="69">
        <v>1</v>
      </c>
      <c r="D36" s="75"/>
      <c r="E36" s="70">
        <f t="shared" si="2"/>
        <v>0</v>
      </c>
      <c r="F36" s="241"/>
      <c r="G36" s="241"/>
    </row>
    <row r="37" spans="1:10" ht="12.75" x14ac:dyDescent="0.2">
      <c r="A37" s="62" t="s">
        <v>5</v>
      </c>
      <c r="B37" s="68" t="s">
        <v>0</v>
      </c>
      <c r="C37" s="69">
        <v>1</v>
      </c>
      <c r="D37" s="75"/>
      <c r="E37" s="70">
        <f t="shared" si="2"/>
        <v>0</v>
      </c>
      <c r="F37" s="241"/>
      <c r="G37" s="241"/>
      <c r="I37" s="36" t="s">
        <v>523</v>
      </c>
    </row>
    <row r="38" spans="1:10" x14ac:dyDescent="0.2">
      <c r="A38" s="62" t="s">
        <v>6</v>
      </c>
      <c r="B38" s="68" t="s">
        <v>0</v>
      </c>
      <c r="C38" s="69">
        <v>1</v>
      </c>
      <c r="D38" s="75"/>
      <c r="E38" s="70">
        <f t="shared" si="2"/>
        <v>0</v>
      </c>
      <c r="F38" s="241"/>
      <c r="G38" s="241"/>
      <c r="I38" s="33" t="s">
        <v>524</v>
      </c>
      <c r="J38" s="34">
        <v>1475.88</v>
      </c>
    </row>
    <row r="39" spans="1:10" ht="24" x14ac:dyDescent="0.2">
      <c r="A39" s="62" t="s">
        <v>589</v>
      </c>
      <c r="B39" s="57" t="s">
        <v>1</v>
      </c>
      <c r="C39" s="61">
        <v>0.78569999999999995</v>
      </c>
      <c r="D39" s="59"/>
      <c r="E39" s="70">
        <f t="shared" si="2"/>
        <v>0</v>
      </c>
      <c r="F39" s="241"/>
      <c r="G39" s="241"/>
    </row>
    <row r="40" spans="1:10" ht="12.75" x14ac:dyDescent="0.2">
      <c r="A40" s="394" t="s">
        <v>538</v>
      </c>
      <c r="B40" s="395"/>
      <c r="C40" s="395"/>
      <c r="D40" s="395"/>
      <c r="E40" s="396"/>
      <c r="F40" s="205"/>
      <c r="G40" s="205"/>
      <c r="I40" s="36" t="s">
        <v>584</v>
      </c>
    </row>
    <row r="41" spans="1:10" x14ac:dyDescent="0.2">
      <c r="A41" s="62" t="s">
        <v>10</v>
      </c>
      <c r="B41" s="68" t="s">
        <v>11</v>
      </c>
      <c r="C41" s="69">
        <v>0.5</v>
      </c>
      <c r="D41" s="70"/>
      <c r="E41" s="70">
        <f>ROUND(D41*C41,2)</f>
        <v>0</v>
      </c>
      <c r="F41" s="241"/>
      <c r="G41" s="241"/>
      <c r="I41" s="33" t="s">
        <v>583</v>
      </c>
      <c r="J41" s="34">
        <v>1425.72</v>
      </c>
    </row>
    <row r="42" spans="1:10" x14ac:dyDescent="0.2">
      <c r="A42" s="62" t="s">
        <v>12</v>
      </c>
      <c r="B42" s="68" t="s">
        <v>11</v>
      </c>
      <c r="C42" s="69">
        <v>0.5</v>
      </c>
      <c r="D42" s="70"/>
      <c r="E42" s="70">
        <f t="shared" ref="E42:E47" si="3">ROUND(D42*C42,2)</f>
        <v>0</v>
      </c>
      <c r="F42" s="241"/>
      <c r="G42" s="241"/>
    </row>
    <row r="43" spans="1:10" ht="12.75" x14ac:dyDescent="0.2">
      <c r="A43" s="62" t="s">
        <v>13</v>
      </c>
      <c r="B43" s="68" t="s">
        <v>11</v>
      </c>
      <c r="C43" s="69">
        <v>0.25</v>
      </c>
      <c r="D43" s="70"/>
      <c r="E43" s="70">
        <f t="shared" si="3"/>
        <v>0</v>
      </c>
      <c r="F43" s="241"/>
      <c r="G43" s="241"/>
      <c r="I43" s="36" t="s">
        <v>582</v>
      </c>
    </row>
    <row r="44" spans="1:10" x14ac:dyDescent="0.2">
      <c r="A44" s="62" t="s">
        <v>14</v>
      </c>
      <c r="B44" s="68" t="s">
        <v>11</v>
      </c>
      <c r="C44" s="69">
        <v>0.41670000000000001</v>
      </c>
      <c r="D44" s="70"/>
      <c r="E44" s="70">
        <f t="shared" si="3"/>
        <v>0</v>
      </c>
      <c r="F44" s="241"/>
      <c r="G44" s="241"/>
      <c r="I44" s="33" t="s">
        <v>581</v>
      </c>
      <c r="J44" s="34">
        <v>1550.81</v>
      </c>
    </row>
    <row r="45" spans="1:10" x14ac:dyDescent="0.2">
      <c r="A45" s="62" t="s">
        <v>15</v>
      </c>
      <c r="B45" s="68" t="s">
        <v>11</v>
      </c>
      <c r="C45" s="69">
        <v>0.25</v>
      </c>
      <c r="D45" s="70"/>
      <c r="E45" s="70">
        <f t="shared" si="3"/>
        <v>0</v>
      </c>
      <c r="F45" s="241"/>
      <c r="G45" s="241"/>
    </row>
    <row r="46" spans="1:10" ht="12.75" x14ac:dyDescent="0.2">
      <c r="A46" s="62" t="s">
        <v>16</v>
      </c>
      <c r="B46" s="68" t="s">
        <v>11</v>
      </c>
      <c r="C46" s="69">
        <v>8.3299999999999999E-2</v>
      </c>
      <c r="D46" s="70"/>
      <c r="E46" s="70">
        <f t="shared" si="3"/>
        <v>0</v>
      </c>
      <c r="F46" s="241"/>
      <c r="G46" s="241"/>
      <c r="I46" s="36" t="s">
        <v>525</v>
      </c>
    </row>
    <row r="47" spans="1:10" x14ac:dyDescent="0.2">
      <c r="A47" s="62" t="s">
        <v>25</v>
      </c>
      <c r="B47" s="68" t="s">
        <v>11</v>
      </c>
      <c r="C47" s="69">
        <v>2</v>
      </c>
      <c r="D47" s="70"/>
      <c r="E47" s="70">
        <f t="shared" si="3"/>
        <v>0</v>
      </c>
      <c r="F47" s="241"/>
      <c r="G47" s="241"/>
      <c r="I47" s="33" t="s">
        <v>526</v>
      </c>
      <c r="J47" s="34">
        <v>1146.1400000000001</v>
      </c>
    </row>
    <row r="48" spans="1:10" x14ac:dyDescent="0.2">
      <c r="A48" s="376"/>
      <c r="B48" s="376"/>
      <c r="C48" s="376"/>
      <c r="D48" s="376"/>
      <c r="E48" s="377"/>
      <c r="F48" s="213"/>
      <c r="G48" s="213"/>
    </row>
    <row r="49" spans="1:18" x14ac:dyDescent="0.2">
      <c r="A49" s="352" t="s">
        <v>22</v>
      </c>
      <c r="B49" s="352"/>
      <c r="C49" s="352"/>
      <c r="D49" s="352"/>
      <c r="E49" s="180">
        <f>SUM(E41:E47,E32:E39)</f>
        <v>0</v>
      </c>
      <c r="F49" s="243"/>
      <c r="G49" s="243"/>
    </row>
    <row r="50" spans="1:18" x14ac:dyDescent="0.2">
      <c r="A50" s="352" t="s">
        <v>23</v>
      </c>
      <c r="B50" s="352"/>
      <c r="C50" s="352"/>
      <c r="D50" s="352"/>
      <c r="E50" s="177">
        <v>1</v>
      </c>
      <c r="F50" s="215"/>
      <c r="G50" s="215"/>
      <c r="I50" s="137" t="s">
        <v>652</v>
      </c>
    </row>
    <row r="51" spans="1:18" x14ac:dyDescent="0.2">
      <c r="A51" s="352" t="s">
        <v>24</v>
      </c>
      <c r="B51" s="352"/>
      <c r="C51" s="352"/>
      <c r="D51" s="352"/>
      <c r="E51" s="179">
        <f>ROUND(E49*E50,2)</f>
        <v>0</v>
      </c>
      <c r="F51" s="242"/>
      <c r="G51" s="242"/>
      <c r="I51" s="138" t="s">
        <v>636</v>
      </c>
    </row>
    <row r="52" spans="1:18" x14ac:dyDescent="0.2">
      <c r="A52" s="386"/>
      <c r="B52" s="386"/>
      <c r="C52" s="386"/>
      <c r="D52" s="386"/>
      <c r="E52" s="387"/>
      <c r="F52" s="244"/>
      <c r="G52" s="244"/>
      <c r="I52" s="139" t="s">
        <v>637</v>
      </c>
    </row>
    <row r="53" spans="1:18" x14ac:dyDescent="0.2">
      <c r="A53" s="348" t="s">
        <v>571</v>
      </c>
      <c r="B53" s="388"/>
      <c r="C53" s="388"/>
      <c r="D53" s="388"/>
      <c r="E53" s="389"/>
      <c r="F53" s="245"/>
      <c r="G53" s="245"/>
      <c r="I53" s="139" t="s">
        <v>638</v>
      </c>
    </row>
    <row r="54" spans="1:18" x14ac:dyDescent="0.2">
      <c r="A54" s="351" t="s">
        <v>86</v>
      </c>
      <c r="B54" s="349"/>
      <c r="C54" s="349"/>
      <c r="D54" s="349"/>
      <c r="E54" s="350"/>
      <c r="F54" s="205"/>
      <c r="G54" s="205"/>
      <c r="I54" s="139" t="s">
        <v>639</v>
      </c>
    </row>
    <row r="55" spans="1:18" x14ac:dyDescent="0.2">
      <c r="A55" s="68" t="s">
        <v>8</v>
      </c>
      <c r="B55" s="77" t="s">
        <v>9</v>
      </c>
      <c r="C55" s="78"/>
      <c r="D55" s="77" t="s">
        <v>105</v>
      </c>
      <c r="E55" s="78"/>
      <c r="F55" s="206"/>
      <c r="G55" s="206"/>
      <c r="I55" s="140" t="s">
        <v>640</v>
      </c>
    </row>
    <row r="56" spans="1:18" x14ac:dyDescent="0.2">
      <c r="A56" s="62" t="s">
        <v>43</v>
      </c>
      <c r="B56" s="77" t="s">
        <v>44</v>
      </c>
      <c r="C56" s="78"/>
      <c r="D56" s="109">
        <f>'LEV VARRICAO'!D334</f>
        <v>35.367600000000003</v>
      </c>
      <c r="E56" s="80"/>
      <c r="F56" s="216"/>
      <c r="G56" s="216"/>
      <c r="I56" s="139" t="s">
        <v>641</v>
      </c>
    </row>
    <row r="57" spans="1:18" x14ac:dyDescent="0.2">
      <c r="A57" s="62" t="s">
        <v>45</v>
      </c>
      <c r="B57" s="77" t="s">
        <v>46</v>
      </c>
      <c r="C57" s="78"/>
      <c r="D57" s="89">
        <v>25.25</v>
      </c>
      <c r="E57" s="80"/>
      <c r="F57" s="216"/>
      <c r="G57" s="216"/>
      <c r="I57" s="141">
        <v>39</v>
      </c>
    </row>
    <row r="58" spans="1:18" x14ac:dyDescent="0.2">
      <c r="A58" s="62" t="s">
        <v>47</v>
      </c>
      <c r="B58" s="77" t="s">
        <v>44</v>
      </c>
      <c r="C58" s="78"/>
      <c r="D58" s="89">
        <f>D56*D57</f>
        <v>893.03190000000006</v>
      </c>
      <c r="E58" s="80"/>
      <c r="F58" s="216"/>
      <c r="G58" s="216"/>
    </row>
    <row r="59" spans="1:18" x14ac:dyDescent="0.2">
      <c r="A59" s="62" t="s">
        <v>48</v>
      </c>
      <c r="B59" s="77" t="s">
        <v>49</v>
      </c>
      <c r="C59" s="78"/>
      <c r="D59" s="90">
        <v>0.56000000000000005</v>
      </c>
      <c r="E59" s="81"/>
      <c r="F59" s="217"/>
      <c r="G59" s="217"/>
    </row>
    <row r="60" spans="1:18" x14ac:dyDescent="0.2">
      <c r="A60" s="85" t="s">
        <v>539</v>
      </c>
      <c r="B60" s="77" t="s">
        <v>50</v>
      </c>
      <c r="C60" s="78"/>
      <c r="D60" s="90">
        <f>D58*D59</f>
        <v>500.09786400000007</v>
      </c>
      <c r="E60" s="81"/>
      <c r="F60" s="217"/>
      <c r="G60" s="217"/>
      <c r="I60" s="337" t="s">
        <v>651</v>
      </c>
      <c r="J60" s="338"/>
      <c r="K60" s="338"/>
      <c r="L60" s="338"/>
      <c r="M60" s="338"/>
      <c r="N60" s="338"/>
      <c r="O60" s="338"/>
      <c r="P60" s="338"/>
      <c r="Q60" s="338"/>
      <c r="R60" s="339"/>
    </row>
    <row r="61" spans="1:18" x14ac:dyDescent="0.2">
      <c r="A61" s="351" t="s">
        <v>544</v>
      </c>
      <c r="B61" s="349"/>
      <c r="C61" s="349"/>
      <c r="D61" s="349"/>
      <c r="E61" s="350"/>
      <c r="F61" s="205"/>
      <c r="G61" s="205"/>
      <c r="I61" s="82" t="s">
        <v>642</v>
      </c>
      <c r="J61" s="83">
        <v>2011</v>
      </c>
      <c r="K61" s="83">
        <v>2012</v>
      </c>
      <c r="L61" s="83">
        <v>2013</v>
      </c>
      <c r="M61" s="83">
        <v>2014</v>
      </c>
      <c r="N61" s="83">
        <v>2015</v>
      </c>
      <c r="O61" s="83">
        <v>2016</v>
      </c>
      <c r="P61" s="83">
        <v>2017</v>
      </c>
      <c r="Q61" s="83">
        <v>2018</v>
      </c>
      <c r="R61" s="84">
        <v>2019</v>
      </c>
    </row>
    <row r="62" spans="1:18" x14ac:dyDescent="0.2">
      <c r="A62" s="68" t="s">
        <v>8</v>
      </c>
      <c r="B62" s="77" t="s">
        <v>9</v>
      </c>
      <c r="C62" s="78"/>
      <c r="D62" s="77" t="s">
        <v>105</v>
      </c>
      <c r="E62" s="78"/>
      <c r="F62" s="206"/>
      <c r="G62" s="206"/>
      <c r="I62" s="86" t="s">
        <v>643</v>
      </c>
      <c r="J62" s="87">
        <v>8.6E-3</v>
      </c>
      <c r="K62" s="87">
        <v>8.8999999999999999E-3</v>
      </c>
      <c r="L62" s="87">
        <v>6.0000000000000001E-3</v>
      </c>
      <c r="M62" s="87">
        <v>8.5000000000000006E-3</v>
      </c>
      <c r="N62" s="87">
        <v>9.4000000000000004E-3</v>
      </c>
      <c r="O62" s="87">
        <v>1.06E-2</v>
      </c>
      <c r="P62" s="87">
        <v>1.09E-2</v>
      </c>
      <c r="Q62" s="87">
        <v>5.7999999999999996E-3</v>
      </c>
      <c r="R62" s="87">
        <v>5.4000000000000003E-3</v>
      </c>
    </row>
    <row r="63" spans="1:18" x14ac:dyDescent="0.2">
      <c r="A63" s="62" t="s">
        <v>43</v>
      </c>
      <c r="B63" s="77" t="s">
        <v>44</v>
      </c>
      <c r="C63" s="78"/>
      <c r="D63" s="89">
        <f>D56*0.4</f>
        <v>14.147040000000002</v>
      </c>
      <c r="E63" s="80"/>
      <c r="F63" s="216"/>
      <c r="G63" s="216"/>
      <c r="I63" s="82" t="s">
        <v>644</v>
      </c>
      <c r="J63" s="88">
        <v>8.3999999999999995E-3</v>
      </c>
      <c r="K63" s="88">
        <v>7.4999999999999997E-3</v>
      </c>
      <c r="L63" s="88">
        <v>4.8999999999999998E-3</v>
      </c>
      <c r="M63" s="88">
        <v>7.9000000000000008E-3</v>
      </c>
      <c r="N63" s="88">
        <v>8.2000000000000007E-3</v>
      </c>
      <c r="O63" s="88">
        <v>0.01</v>
      </c>
      <c r="P63" s="88">
        <v>8.6999999999999994E-3</v>
      </c>
      <c r="Q63" s="88">
        <v>4.7000000000000002E-3</v>
      </c>
      <c r="R63" s="88">
        <v>4.8999999999999998E-3</v>
      </c>
    </row>
    <row r="64" spans="1:18" x14ac:dyDescent="0.2">
      <c r="A64" s="62" t="s">
        <v>45</v>
      </c>
      <c r="B64" s="77" t="s">
        <v>46</v>
      </c>
      <c r="C64" s="78"/>
      <c r="D64" s="89">
        <v>25.25</v>
      </c>
      <c r="E64" s="80"/>
      <c r="F64" s="216"/>
      <c r="G64" s="216"/>
      <c r="I64" s="86" t="s">
        <v>645</v>
      </c>
      <c r="J64" s="87">
        <v>9.1999999999999998E-3</v>
      </c>
      <c r="K64" s="87">
        <v>8.2000000000000007E-3</v>
      </c>
      <c r="L64" s="87">
        <v>5.4999999999999997E-3</v>
      </c>
      <c r="M64" s="87">
        <v>7.7000000000000002E-3</v>
      </c>
      <c r="N64" s="87">
        <v>1.04E-2</v>
      </c>
      <c r="O64" s="87">
        <v>1.1599999999999999E-2</v>
      </c>
      <c r="P64" s="87">
        <v>1.0500000000000001E-2</v>
      </c>
      <c r="Q64" s="87">
        <v>5.3E-3</v>
      </c>
      <c r="R64" s="87">
        <v>4.7000000000000002E-3</v>
      </c>
    </row>
    <row r="65" spans="1:18" x14ac:dyDescent="0.2">
      <c r="A65" s="62" t="s">
        <v>47</v>
      </c>
      <c r="B65" s="77" t="s">
        <v>44</v>
      </c>
      <c r="C65" s="78"/>
      <c r="D65" s="89">
        <f>D63*D64</f>
        <v>357.21276000000006</v>
      </c>
      <c r="E65" s="80"/>
      <c r="F65" s="216"/>
      <c r="G65" s="216"/>
      <c r="I65" s="82" t="s">
        <v>646</v>
      </c>
      <c r="J65" s="88">
        <v>8.3999999999999995E-3</v>
      </c>
      <c r="K65" s="88">
        <v>7.1000000000000004E-3</v>
      </c>
      <c r="L65" s="88">
        <v>6.1000000000000004E-3</v>
      </c>
      <c r="M65" s="88">
        <v>8.2000000000000007E-3</v>
      </c>
      <c r="N65" s="88">
        <v>9.4999999999999998E-3</v>
      </c>
      <c r="O65" s="88">
        <v>1.06E-2</v>
      </c>
      <c r="P65" s="88">
        <v>7.9000000000000008E-3</v>
      </c>
      <c r="Q65" s="88">
        <v>5.1999999999999998E-3</v>
      </c>
      <c r="R65" s="88">
        <v>5.1999999999999998E-3</v>
      </c>
    </row>
    <row r="66" spans="1:18" x14ac:dyDescent="0.2">
      <c r="A66" s="62" t="s">
        <v>48</v>
      </c>
      <c r="B66" s="77" t="s">
        <v>49</v>
      </c>
      <c r="C66" s="78"/>
      <c r="D66" s="90">
        <v>0.56000000000000005</v>
      </c>
      <c r="E66" s="81"/>
      <c r="F66" s="217"/>
      <c r="G66" s="217"/>
      <c r="I66" s="86" t="s">
        <v>647</v>
      </c>
      <c r="J66" s="87">
        <v>9.9000000000000008E-3</v>
      </c>
      <c r="K66" s="87">
        <v>7.4000000000000003E-3</v>
      </c>
      <c r="L66" s="87">
        <v>6.0000000000000001E-3</v>
      </c>
      <c r="M66" s="87">
        <v>8.6999999999999994E-3</v>
      </c>
      <c r="N66" s="87">
        <v>9.9000000000000008E-3</v>
      </c>
      <c r="O66" s="87">
        <v>1.11E-2</v>
      </c>
      <c r="P66" s="87">
        <v>9.2999999999999992E-3</v>
      </c>
      <c r="Q66" s="87">
        <v>5.1999999999999998E-3</v>
      </c>
      <c r="R66" s="87">
        <v>5.4000000000000003E-3</v>
      </c>
    </row>
    <row r="67" spans="1:18" x14ac:dyDescent="0.2">
      <c r="A67" s="85" t="s">
        <v>539</v>
      </c>
      <c r="B67" s="77" t="s">
        <v>50</v>
      </c>
      <c r="C67" s="78"/>
      <c r="D67" s="90">
        <f>D65*D66</f>
        <v>200.03914560000004</v>
      </c>
      <c r="E67" s="81"/>
      <c r="F67" s="217"/>
      <c r="G67" s="217"/>
      <c r="I67" s="82" t="s">
        <v>648</v>
      </c>
      <c r="J67" s="88">
        <v>9.5999999999999992E-3</v>
      </c>
      <c r="K67" s="88">
        <v>6.4000000000000003E-3</v>
      </c>
      <c r="L67" s="88">
        <v>6.1000000000000004E-3</v>
      </c>
      <c r="M67" s="88">
        <v>8.2000000000000007E-3</v>
      </c>
      <c r="N67" s="88">
        <v>1.0699999999999999E-2</v>
      </c>
      <c r="O67" s="88">
        <v>1.1599999999999999E-2</v>
      </c>
      <c r="P67" s="88">
        <v>8.0999999999999996E-3</v>
      </c>
      <c r="Q67" s="88">
        <v>5.1999999999999998E-3</v>
      </c>
      <c r="R67" s="88">
        <v>4.7000000000000002E-3</v>
      </c>
    </row>
    <row r="68" spans="1:18" x14ac:dyDescent="0.2">
      <c r="A68" s="351" t="s">
        <v>540</v>
      </c>
      <c r="B68" s="349"/>
      <c r="C68" s="349"/>
      <c r="D68" s="349"/>
      <c r="E68" s="350"/>
      <c r="F68" s="205"/>
      <c r="G68" s="205"/>
      <c r="I68" s="86" t="s">
        <v>649</v>
      </c>
      <c r="J68" s="87">
        <v>9.7000000000000003E-3</v>
      </c>
      <c r="K68" s="87">
        <v>6.7999999999999996E-3</v>
      </c>
      <c r="L68" s="87">
        <v>7.1999999999999998E-3</v>
      </c>
      <c r="M68" s="87">
        <v>9.4999999999999998E-3</v>
      </c>
      <c r="N68" s="87">
        <v>1.18E-2</v>
      </c>
      <c r="O68" s="87">
        <v>1.11E-2</v>
      </c>
      <c r="P68" s="87">
        <v>8.0000000000000002E-3</v>
      </c>
      <c r="Q68" s="87">
        <v>5.4000000000000003E-3</v>
      </c>
      <c r="R68" s="87">
        <v>5.0000000000000001E-3</v>
      </c>
    </row>
    <row r="69" spans="1:18" x14ac:dyDescent="0.2">
      <c r="A69" s="68" t="s">
        <v>8</v>
      </c>
      <c r="B69" s="77" t="s">
        <v>9</v>
      </c>
      <c r="C69" s="78"/>
      <c r="D69" s="77" t="s">
        <v>105</v>
      </c>
      <c r="E69" s="78"/>
      <c r="F69" s="206"/>
      <c r="G69" s="206"/>
      <c r="I69" s="82" t="s">
        <v>650</v>
      </c>
      <c r="J69" s="88">
        <v>1.0699999999999999E-2</v>
      </c>
      <c r="K69" s="88">
        <v>6.8999999999999999E-3</v>
      </c>
      <c r="L69" s="88">
        <v>7.1000000000000004E-3</v>
      </c>
      <c r="M69" s="88">
        <v>8.6999999999999994E-3</v>
      </c>
      <c r="N69" s="88">
        <v>1.11E-2</v>
      </c>
      <c r="O69" s="88">
        <v>1.2200000000000001E-2</v>
      </c>
      <c r="P69" s="88">
        <v>8.0000000000000002E-3</v>
      </c>
      <c r="Q69" s="88">
        <v>5.0000000000000001E-3</v>
      </c>
      <c r="R69" s="91">
        <v>5.0000000000000001E-3</v>
      </c>
    </row>
    <row r="70" spans="1:18" x14ac:dyDescent="0.2">
      <c r="A70" s="62" t="s">
        <v>51</v>
      </c>
      <c r="B70" s="77" t="s">
        <v>52</v>
      </c>
      <c r="C70" s="78"/>
      <c r="D70" s="89">
        <v>48</v>
      </c>
      <c r="E70" s="92"/>
      <c r="F70" s="218"/>
      <c r="G70" s="218"/>
    </row>
    <row r="71" spans="1:18" x14ac:dyDescent="0.2">
      <c r="A71" s="62" t="s">
        <v>53</v>
      </c>
      <c r="B71" s="77" t="s">
        <v>54</v>
      </c>
      <c r="C71" s="78"/>
      <c r="D71" s="89">
        <v>1</v>
      </c>
      <c r="E71" s="92"/>
      <c r="F71" s="218"/>
      <c r="G71" s="218"/>
    </row>
    <row r="72" spans="1:18" x14ac:dyDescent="0.2">
      <c r="A72" s="62" t="s">
        <v>55</v>
      </c>
      <c r="B72" s="77" t="s">
        <v>52</v>
      </c>
      <c r="C72" s="78"/>
      <c r="D72" s="89">
        <v>48</v>
      </c>
      <c r="E72" s="92"/>
      <c r="F72" s="218"/>
      <c r="G72" s="218"/>
    </row>
    <row r="73" spans="1:18" x14ac:dyDescent="0.2">
      <c r="A73" s="62" t="s">
        <v>56</v>
      </c>
      <c r="B73" s="77" t="s">
        <v>41</v>
      </c>
      <c r="C73" s="78"/>
      <c r="D73" s="104">
        <v>0.2</v>
      </c>
      <c r="E73" s="96"/>
      <c r="F73" s="219"/>
      <c r="G73" s="219"/>
      <c r="I73" s="93"/>
    </row>
    <row r="74" spans="1:18" ht="12.75" thickBot="1" x14ac:dyDescent="0.25">
      <c r="A74" s="62" t="s">
        <v>57</v>
      </c>
      <c r="B74" s="77" t="s">
        <v>41</v>
      </c>
      <c r="C74" s="78"/>
      <c r="D74" s="104">
        <v>0.8</v>
      </c>
      <c r="E74" s="96"/>
      <c r="F74" s="219"/>
      <c r="G74" s="219"/>
      <c r="I74" s="94"/>
    </row>
    <row r="75" spans="1:18" x14ac:dyDescent="0.2">
      <c r="A75" s="85" t="s">
        <v>541</v>
      </c>
      <c r="B75" s="77" t="s">
        <v>41</v>
      </c>
      <c r="C75" s="78"/>
      <c r="D75" s="99">
        <v>1.6670000000000001E-2</v>
      </c>
      <c r="E75" s="100"/>
      <c r="F75" s="220"/>
      <c r="G75" s="220"/>
      <c r="I75" s="97" t="s">
        <v>667</v>
      </c>
    </row>
    <row r="76" spans="1:18" x14ac:dyDescent="0.2">
      <c r="A76" s="373" t="s">
        <v>87</v>
      </c>
      <c r="B76" s="349"/>
      <c r="C76" s="349"/>
      <c r="D76" s="349"/>
      <c r="E76" s="350"/>
      <c r="F76" s="205"/>
      <c r="G76" s="205"/>
      <c r="I76" s="98"/>
    </row>
    <row r="77" spans="1:18" ht="12.75" thickBot="1" x14ac:dyDescent="0.25">
      <c r="A77" s="68" t="s">
        <v>8</v>
      </c>
      <c r="B77" s="77" t="s">
        <v>9</v>
      </c>
      <c r="C77" s="78"/>
      <c r="D77" s="77" t="s">
        <v>105</v>
      </c>
      <c r="E77" s="78"/>
      <c r="F77" s="206"/>
      <c r="G77" s="206"/>
      <c r="I77" s="98"/>
    </row>
    <row r="78" spans="1:18" ht="12.75" thickBot="1" x14ac:dyDescent="0.25">
      <c r="A78" s="62" t="s">
        <v>51</v>
      </c>
      <c r="B78" s="77" t="s">
        <v>58</v>
      </c>
      <c r="C78" s="78"/>
      <c r="D78" s="89">
        <v>4</v>
      </c>
      <c r="E78" s="92"/>
      <c r="F78" s="218"/>
      <c r="G78" s="218"/>
      <c r="I78" s="101" t="s">
        <v>653</v>
      </c>
    </row>
    <row r="79" spans="1:18" x14ac:dyDescent="0.2">
      <c r="A79" s="62" t="s">
        <v>53</v>
      </c>
      <c r="B79" s="77" t="s">
        <v>54</v>
      </c>
      <c r="C79" s="78"/>
      <c r="D79" s="89">
        <v>1</v>
      </c>
      <c r="E79" s="92"/>
      <c r="F79" s="218"/>
      <c r="G79" s="218"/>
      <c r="I79" s="98" t="s">
        <v>654</v>
      </c>
    </row>
    <row r="80" spans="1:18" x14ac:dyDescent="0.2">
      <c r="A80" s="62" t="s">
        <v>55</v>
      </c>
      <c r="B80" s="77" t="s">
        <v>58</v>
      </c>
      <c r="C80" s="78"/>
      <c r="D80" s="89">
        <v>4</v>
      </c>
      <c r="E80" s="92"/>
      <c r="F80" s="218"/>
      <c r="G80" s="218"/>
      <c r="I80" s="98" t="s">
        <v>655</v>
      </c>
    </row>
    <row r="81" spans="1:9" x14ac:dyDescent="0.2">
      <c r="A81" s="62" t="s">
        <v>84</v>
      </c>
      <c r="B81" s="77" t="s">
        <v>0</v>
      </c>
      <c r="C81" s="78"/>
      <c r="D81" s="142"/>
      <c r="E81" s="78"/>
      <c r="F81" s="206"/>
      <c r="G81" s="206"/>
      <c r="I81" s="102" t="s">
        <v>656</v>
      </c>
    </row>
    <row r="82" spans="1:9" ht="12.75" thickBot="1" x14ac:dyDescent="0.25">
      <c r="A82" s="260" t="s">
        <v>59</v>
      </c>
      <c r="B82" s="266" t="s">
        <v>41</v>
      </c>
      <c r="C82" s="267"/>
      <c r="D82" s="262">
        <v>5.0000000000000001E-3</v>
      </c>
      <c r="E82" s="268"/>
      <c r="F82" s="221"/>
      <c r="G82" s="221"/>
      <c r="I82" s="98"/>
    </row>
    <row r="83" spans="1:9" ht="12.75" thickBot="1" x14ac:dyDescent="0.25">
      <c r="A83" s="269" t="s">
        <v>88</v>
      </c>
      <c r="B83" s="266" t="s">
        <v>0</v>
      </c>
      <c r="C83" s="267"/>
      <c r="D83" s="270">
        <f>D81*D82</f>
        <v>0</v>
      </c>
      <c r="E83" s="271"/>
      <c r="F83" s="205"/>
      <c r="G83" s="205"/>
      <c r="I83" s="101" t="s">
        <v>657</v>
      </c>
    </row>
    <row r="84" spans="1:9" x14ac:dyDescent="0.2">
      <c r="A84" s="370" t="s">
        <v>542</v>
      </c>
      <c r="B84" s="371"/>
      <c r="C84" s="371"/>
      <c r="D84" s="371"/>
      <c r="E84" s="372"/>
      <c r="F84" s="222"/>
      <c r="G84" s="222"/>
      <c r="I84" s="98" t="s">
        <v>658</v>
      </c>
    </row>
    <row r="85" spans="1:9" x14ac:dyDescent="0.2">
      <c r="A85" s="261" t="s">
        <v>8</v>
      </c>
      <c r="B85" s="266" t="s">
        <v>9</v>
      </c>
      <c r="C85" s="267"/>
      <c r="D85" s="266" t="s">
        <v>105</v>
      </c>
      <c r="E85" s="267"/>
      <c r="F85" s="206"/>
      <c r="G85" s="206"/>
      <c r="I85" s="98" t="s">
        <v>659</v>
      </c>
    </row>
    <row r="86" spans="1:9" x14ac:dyDescent="0.2">
      <c r="A86" s="260" t="s">
        <v>51</v>
      </c>
      <c r="B86" s="266" t="s">
        <v>58</v>
      </c>
      <c r="C86" s="267"/>
      <c r="D86" s="272">
        <v>4</v>
      </c>
      <c r="E86" s="273"/>
      <c r="F86" s="218"/>
      <c r="G86" s="218"/>
      <c r="I86" s="98" t="s">
        <v>660</v>
      </c>
    </row>
    <row r="87" spans="1:9" x14ac:dyDescent="0.2">
      <c r="A87" s="260" t="s">
        <v>53</v>
      </c>
      <c r="B87" s="266" t="s">
        <v>54</v>
      </c>
      <c r="C87" s="267"/>
      <c r="D87" s="272">
        <v>1</v>
      </c>
      <c r="E87" s="273"/>
      <c r="F87" s="218"/>
      <c r="G87" s="218"/>
      <c r="I87" s="98" t="s">
        <v>661</v>
      </c>
    </row>
    <row r="88" spans="1:9" x14ac:dyDescent="0.2">
      <c r="A88" s="260" t="s">
        <v>55</v>
      </c>
      <c r="B88" s="266" t="s">
        <v>58</v>
      </c>
      <c r="C88" s="267"/>
      <c r="D88" s="272">
        <v>4</v>
      </c>
      <c r="E88" s="273"/>
      <c r="F88" s="218"/>
      <c r="G88" s="218"/>
      <c r="I88" s="98" t="s">
        <v>662</v>
      </c>
    </row>
    <row r="89" spans="1:9" x14ac:dyDescent="0.2">
      <c r="A89" s="260" t="s">
        <v>84</v>
      </c>
      <c r="B89" s="266" t="s">
        <v>0</v>
      </c>
      <c r="C89" s="267"/>
      <c r="D89" s="289">
        <f>D81</f>
        <v>0</v>
      </c>
      <c r="E89" s="267"/>
      <c r="F89" s="206"/>
      <c r="G89" s="206"/>
      <c r="I89" s="98" t="s">
        <v>663</v>
      </c>
    </row>
    <row r="90" spans="1:9" ht="24" x14ac:dyDescent="0.2">
      <c r="A90" s="260" t="s">
        <v>60</v>
      </c>
      <c r="B90" s="266" t="s">
        <v>54</v>
      </c>
      <c r="C90" s="267"/>
      <c r="D90" s="272">
        <v>0.8</v>
      </c>
      <c r="E90" s="273"/>
      <c r="F90" s="218"/>
      <c r="G90" s="218"/>
      <c r="I90" s="98" t="s">
        <v>664</v>
      </c>
    </row>
    <row r="91" spans="1:9" x14ac:dyDescent="0.2">
      <c r="A91" s="269" t="s">
        <v>90</v>
      </c>
      <c r="B91" s="266" t="s">
        <v>0</v>
      </c>
      <c r="C91" s="267"/>
      <c r="D91" s="270">
        <f>D89*2%</f>
        <v>0</v>
      </c>
      <c r="E91" s="290"/>
      <c r="F91" s="246"/>
      <c r="G91" s="246"/>
      <c r="I91" s="98" t="s">
        <v>665</v>
      </c>
    </row>
    <row r="92" spans="1:9" x14ac:dyDescent="0.2">
      <c r="A92" s="269"/>
      <c r="B92" s="277"/>
      <c r="C92" s="277"/>
      <c r="D92" s="291"/>
      <c r="E92" s="292"/>
      <c r="F92" s="247"/>
      <c r="G92" s="247"/>
      <c r="I92" s="98" t="s">
        <v>666</v>
      </c>
    </row>
    <row r="93" spans="1:9" x14ac:dyDescent="0.2">
      <c r="A93" s="266" t="s">
        <v>8</v>
      </c>
      <c r="B93" s="261" t="s">
        <v>9</v>
      </c>
      <c r="C93" s="260" t="s">
        <v>105</v>
      </c>
      <c r="D93" s="280" t="s">
        <v>536</v>
      </c>
      <c r="E93" s="280" t="s">
        <v>537</v>
      </c>
      <c r="F93" s="205"/>
      <c r="G93" s="205"/>
      <c r="I93" s="98" t="s">
        <v>668</v>
      </c>
    </row>
    <row r="94" spans="1:9" x14ac:dyDescent="0.2">
      <c r="A94" s="260" t="s">
        <v>29</v>
      </c>
      <c r="B94" s="261" t="s">
        <v>1</v>
      </c>
      <c r="C94" s="281"/>
      <c r="D94" s="259">
        <f>D89</f>
        <v>0</v>
      </c>
      <c r="E94" s="259">
        <f t="shared" ref="E94:E97" si="4">ROUND(D94*C94,2)</f>
        <v>0</v>
      </c>
      <c r="F94" s="211"/>
      <c r="G94" s="211"/>
      <c r="I94" s="98"/>
    </row>
    <row r="95" spans="1:9" x14ac:dyDescent="0.2">
      <c r="A95" s="260" t="s">
        <v>30</v>
      </c>
      <c r="B95" s="261" t="s">
        <v>1</v>
      </c>
      <c r="C95" s="262">
        <v>1.67E-2</v>
      </c>
      <c r="D95" s="259">
        <f t="shared" ref="D95:D97" si="5">D94</f>
        <v>0</v>
      </c>
      <c r="E95" s="259">
        <f t="shared" si="4"/>
        <v>0</v>
      </c>
      <c r="F95" s="211"/>
      <c r="G95" s="211"/>
      <c r="I95" s="98" t="s">
        <v>669</v>
      </c>
    </row>
    <row r="96" spans="1:9" x14ac:dyDescent="0.2">
      <c r="A96" s="260" t="s">
        <v>31</v>
      </c>
      <c r="B96" s="261" t="s">
        <v>1</v>
      </c>
      <c r="C96" s="282"/>
      <c r="D96" s="259">
        <f t="shared" si="5"/>
        <v>0</v>
      </c>
      <c r="E96" s="259">
        <f t="shared" si="4"/>
        <v>0</v>
      </c>
      <c r="F96" s="211"/>
      <c r="G96" s="211"/>
      <c r="I96" s="98" t="s">
        <v>670</v>
      </c>
    </row>
    <row r="97" spans="1:9" x14ac:dyDescent="0.2">
      <c r="A97" s="260" t="s">
        <v>89</v>
      </c>
      <c r="B97" s="261" t="s">
        <v>1</v>
      </c>
      <c r="C97" s="283">
        <f>SEL</f>
        <v>5.0000000000000001E-3</v>
      </c>
      <c r="D97" s="259">
        <f t="shared" si="5"/>
        <v>0</v>
      </c>
      <c r="E97" s="259">
        <f t="shared" si="4"/>
        <v>0</v>
      </c>
      <c r="F97" s="211"/>
      <c r="G97" s="211"/>
      <c r="I97" s="98"/>
    </row>
    <row r="98" spans="1:9" x14ac:dyDescent="0.2">
      <c r="A98" s="260" t="s">
        <v>33</v>
      </c>
      <c r="B98" s="261" t="s">
        <v>1</v>
      </c>
      <c r="C98" s="262">
        <v>2E-3</v>
      </c>
      <c r="D98" s="259">
        <f>D89</f>
        <v>0</v>
      </c>
      <c r="E98" s="259">
        <f t="shared" ref="E98:E103" si="6">ROUND(D98*C98,2)</f>
        <v>0</v>
      </c>
      <c r="F98" s="212"/>
      <c r="G98" s="212"/>
      <c r="I98" s="98"/>
    </row>
    <row r="99" spans="1:9" x14ac:dyDescent="0.2">
      <c r="A99" s="260" t="s">
        <v>731</v>
      </c>
      <c r="B99" s="261" t="s">
        <v>120</v>
      </c>
      <c r="C99" s="262">
        <f>(2.5%)/12</f>
        <v>2.0833333333333333E-3</v>
      </c>
      <c r="D99" s="259">
        <f>D98</f>
        <v>0</v>
      </c>
      <c r="E99" s="259">
        <f t="shared" si="6"/>
        <v>0</v>
      </c>
      <c r="F99" s="211"/>
      <c r="G99" s="211"/>
      <c r="I99" s="98"/>
    </row>
    <row r="100" spans="1:9" x14ac:dyDescent="0.2">
      <c r="A100" s="260" t="s">
        <v>61</v>
      </c>
      <c r="B100" s="261" t="s">
        <v>35</v>
      </c>
      <c r="C100" s="284">
        <f>D60+D67</f>
        <v>700.13700960000006</v>
      </c>
      <c r="D100" s="259"/>
      <c r="E100" s="259">
        <f t="shared" si="6"/>
        <v>0</v>
      </c>
      <c r="F100" s="212"/>
      <c r="G100" s="212"/>
      <c r="I100" s="98"/>
    </row>
    <row r="101" spans="1:9" x14ac:dyDescent="0.2">
      <c r="A101" s="260" t="s">
        <v>36</v>
      </c>
      <c r="B101" s="261" t="s">
        <v>120</v>
      </c>
      <c r="C101" s="272">
        <v>0.1</v>
      </c>
      <c r="D101" s="259">
        <f>E100</f>
        <v>0</v>
      </c>
      <c r="E101" s="259">
        <f t="shared" si="6"/>
        <v>0</v>
      </c>
      <c r="F101" s="211"/>
      <c r="G101" s="211"/>
      <c r="I101" s="98"/>
    </row>
    <row r="102" spans="1:9" x14ac:dyDescent="0.2">
      <c r="A102" s="260" t="s">
        <v>37</v>
      </c>
      <c r="B102" s="261" t="s">
        <v>120</v>
      </c>
      <c r="C102" s="272">
        <v>4</v>
      </c>
      <c r="D102" s="259"/>
      <c r="E102" s="259">
        <f t="shared" si="6"/>
        <v>0</v>
      </c>
      <c r="F102" s="212"/>
      <c r="G102" s="212"/>
      <c r="I102" s="98" t="s">
        <v>671</v>
      </c>
    </row>
    <row r="103" spans="1:9" x14ac:dyDescent="0.2">
      <c r="A103" s="260" t="s">
        <v>38</v>
      </c>
      <c r="B103" s="261" t="s">
        <v>120</v>
      </c>
      <c r="C103" s="262">
        <v>0.02</v>
      </c>
      <c r="D103" s="259">
        <f>D98</f>
        <v>0</v>
      </c>
      <c r="E103" s="259">
        <f t="shared" si="6"/>
        <v>0</v>
      </c>
      <c r="F103" s="211"/>
      <c r="G103" s="211"/>
      <c r="I103" s="98" t="s">
        <v>672</v>
      </c>
    </row>
    <row r="104" spans="1:9" x14ac:dyDescent="0.2">
      <c r="A104" s="334" t="s">
        <v>39</v>
      </c>
      <c r="B104" s="335"/>
      <c r="C104" s="335"/>
      <c r="D104" s="336"/>
      <c r="E104" s="121">
        <f>SUM(E94:E103)</f>
        <v>0</v>
      </c>
      <c r="F104" s="212"/>
      <c r="G104" s="212"/>
      <c r="I104" s="98" t="s">
        <v>673</v>
      </c>
    </row>
    <row r="105" spans="1:9" ht="12" customHeight="1" x14ac:dyDescent="0.2">
      <c r="A105" s="332" t="s">
        <v>40</v>
      </c>
      <c r="B105" s="378"/>
      <c r="C105" s="378"/>
      <c r="D105" s="379"/>
      <c r="E105" s="177">
        <v>1</v>
      </c>
      <c r="F105" s="210"/>
      <c r="G105" s="210"/>
      <c r="I105" s="98"/>
    </row>
    <row r="106" spans="1:9" ht="12" customHeight="1" x14ac:dyDescent="0.2">
      <c r="A106" s="380" t="s">
        <v>570</v>
      </c>
      <c r="B106" s="381"/>
      <c r="C106" s="381"/>
      <c r="D106" s="382"/>
      <c r="E106" s="181">
        <f>SUM(E94:E103)</f>
        <v>0</v>
      </c>
      <c r="F106" s="215"/>
      <c r="G106" s="215"/>
      <c r="I106" s="98"/>
    </row>
    <row r="107" spans="1:9" ht="12" customHeight="1" x14ac:dyDescent="0.2">
      <c r="A107" s="143"/>
      <c r="B107" s="144"/>
      <c r="C107" s="144"/>
      <c r="D107" s="145"/>
      <c r="E107" s="146"/>
      <c r="F107" s="248"/>
      <c r="G107" s="248"/>
      <c r="I107" s="102" t="s">
        <v>674</v>
      </c>
    </row>
    <row r="108" spans="1:9" ht="12.75" thickBot="1" x14ac:dyDescent="0.25">
      <c r="F108" s="249"/>
      <c r="G108" s="249"/>
      <c r="I108" s="98"/>
    </row>
    <row r="109" spans="1:9" ht="12.75" thickBot="1" x14ac:dyDescent="0.25">
      <c r="A109" s="348" t="s">
        <v>85</v>
      </c>
      <c r="B109" s="368"/>
      <c r="C109" s="368"/>
      <c r="D109" s="368"/>
      <c r="E109" s="369"/>
      <c r="F109" s="188"/>
      <c r="G109" s="188"/>
      <c r="I109" s="101" t="s">
        <v>675</v>
      </c>
    </row>
    <row r="110" spans="1:9" x14ac:dyDescent="0.2">
      <c r="A110" s="351" t="s">
        <v>540</v>
      </c>
      <c r="B110" s="349"/>
      <c r="C110" s="349"/>
      <c r="D110" s="349"/>
      <c r="E110" s="350"/>
      <c r="F110" s="205"/>
      <c r="G110" s="205"/>
      <c r="I110" s="98" t="s">
        <v>676</v>
      </c>
    </row>
    <row r="111" spans="1:9" x14ac:dyDescent="0.2">
      <c r="A111" s="68" t="s">
        <v>8</v>
      </c>
      <c r="B111" s="77" t="s">
        <v>9</v>
      </c>
      <c r="C111" s="78"/>
      <c r="D111" s="77" t="s">
        <v>105</v>
      </c>
      <c r="E111" s="110"/>
      <c r="F111" s="231"/>
      <c r="G111" s="231"/>
      <c r="I111" s="98" t="s">
        <v>677</v>
      </c>
    </row>
    <row r="112" spans="1:9" x14ac:dyDescent="0.2">
      <c r="A112" s="62" t="s">
        <v>51</v>
      </c>
      <c r="B112" s="77" t="s">
        <v>52</v>
      </c>
      <c r="C112" s="78"/>
      <c r="D112" s="89">
        <v>48</v>
      </c>
      <c r="E112" s="92"/>
      <c r="F112" s="218"/>
      <c r="G112" s="218"/>
      <c r="I112" s="98" t="s">
        <v>678</v>
      </c>
    </row>
    <row r="113" spans="1:9" x14ac:dyDescent="0.2">
      <c r="A113" s="62" t="s">
        <v>53</v>
      </c>
      <c r="B113" s="77" t="s">
        <v>54</v>
      </c>
      <c r="C113" s="78"/>
      <c r="D113" s="89">
        <v>1</v>
      </c>
      <c r="E113" s="92"/>
      <c r="F113" s="218"/>
      <c r="G113" s="218"/>
      <c r="I113" s="98" t="s">
        <v>679</v>
      </c>
    </row>
    <row r="114" spans="1:9" x14ac:dyDescent="0.2">
      <c r="A114" s="62" t="s">
        <v>55</v>
      </c>
      <c r="B114" s="77" t="s">
        <v>52</v>
      </c>
      <c r="C114" s="78"/>
      <c r="D114" s="89">
        <v>48</v>
      </c>
      <c r="E114" s="92"/>
      <c r="F114" s="218"/>
      <c r="G114" s="218"/>
      <c r="I114" s="98" t="s">
        <v>680</v>
      </c>
    </row>
    <row r="115" spans="1:9" x14ac:dyDescent="0.2">
      <c r="A115" s="62" t="s">
        <v>56</v>
      </c>
      <c r="B115" s="77" t="s">
        <v>41</v>
      </c>
      <c r="C115" s="78"/>
      <c r="D115" s="104">
        <v>0.2</v>
      </c>
      <c r="E115" s="96"/>
      <c r="F115" s="219"/>
      <c r="G115" s="219"/>
      <c r="I115" s="98" t="s">
        <v>681</v>
      </c>
    </row>
    <row r="116" spans="1:9" x14ac:dyDescent="0.2">
      <c r="A116" s="62" t="s">
        <v>57</v>
      </c>
      <c r="B116" s="77" t="s">
        <v>41</v>
      </c>
      <c r="C116" s="78"/>
      <c r="D116" s="104">
        <v>0.8</v>
      </c>
      <c r="E116" s="96"/>
      <c r="F116" s="219"/>
      <c r="G116" s="219"/>
      <c r="I116" s="98" t="s">
        <v>682</v>
      </c>
    </row>
    <row r="117" spans="1:9" x14ac:dyDescent="0.2">
      <c r="A117" s="85" t="s">
        <v>541</v>
      </c>
      <c r="B117" s="77" t="s">
        <v>41</v>
      </c>
      <c r="C117" s="78"/>
      <c r="D117" s="99">
        <v>1.6670000000000001E-2</v>
      </c>
      <c r="E117" s="100"/>
      <c r="F117" s="220"/>
      <c r="G117" s="220"/>
      <c r="I117" s="98" t="s">
        <v>683</v>
      </c>
    </row>
    <row r="118" spans="1:9" x14ac:dyDescent="0.2">
      <c r="A118" s="351" t="s">
        <v>87</v>
      </c>
      <c r="B118" s="349"/>
      <c r="C118" s="349"/>
      <c r="D118" s="349"/>
      <c r="E118" s="350"/>
      <c r="F118" s="205"/>
      <c r="G118" s="205"/>
      <c r="I118" s="98" t="s">
        <v>684</v>
      </c>
    </row>
    <row r="119" spans="1:9" x14ac:dyDescent="0.2">
      <c r="A119" s="68" t="s">
        <v>8</v>
      </c>
      <c r="B119" s="77" t="s">
        <v>9</v>
      </c>
      <c r="C119" s="78"/>
      <c r="D119" s="77" t="s">
        <v>105</v>
      </c>
      <c r="E119" s="110"/>
      <c r="F119" s="231"/>
      <c r="G119" s="231"/>
      <c r="I119" s="98" t="s">
        <v>685</v>
      </c>
    </row>
    <row r="120" spans="1:9" x14ac:dyDescent="0.2">
      <c r="A120" s="62" t="s">
        <v>51</v>
      </c>
      <c r="B120" s="77" t="s">
        <v>58</v>
      </c>
      <c r="C120" s="78"/>
      <c r="D120" s="89">
        <v>4</v>
      </c>
      <c r="E120" s="92"/>
      <c r="F120" s="218"/>
      <c r="G120" s="218"/>
      <c r="I120" s="98"/>
    </row>
    <row r="121" spans="1:9" x14ac:dyDescent="0.2">
      <c r="A121" s="62" t="s">
        <v>53</v>
      </c>
      <c r="B121" s="77" t="s">
        <v>54</v>
      </c>
      <c r="C121" s="78"/>
      <c r="D121" s="89">
        <v>1</v>
      </c>
      <c r="E121" s="92"/>
      <c r="F121" s="218"/>
      <c r="G121" s="218"/>
      <c r="I121" s="98"/>
    </row>
    <row r="122" spans="1:9" x14ac:dyDescent="0.2">
      <c r="A122" s="62" t="s">
        <v>55</v>
      </c>
      <c r="B122" s="77" t="s">
        <v>58</v>
      </c>
      <c r="C122" s="78"/>
      <c r="D122" s="89">
        <v>4</v>
      </c>
      <c r="E122" s="92"/>
      <c r="F122" s="218"/>
      <c r="G122" s="218"/>
      <c r="I122" s="98"/>
    </row>
    <row r="123" spans="1:9" x14ac:dyDescent="0.2">
      <c r="A123" s="260" t="s">
        <v>84</v>
      </c>
      <c r="B123" s="266" t="s">
        <v>0</v>
      </c>
      <c r="C123" s="267"/>
      <c r="D123" s="293"/>
      <c r="E123" s="294"/>
      <c r="F123" s="250"/>
      <c r="G123" s="250"/>
      <c r="I123" s="98"/>
    </row>
    <row r="124" spans="1:9" x14ac:dyDescent="0.2">
      <c r="A124" s="260" t="s">
        <v>59</v>
      </c>
      <c r="B124" s="266" t="s">
        <v>41</v>
      </c>
      <c r="C124" s="267"/>
      <c r="D124" s="262">
        <v>5.0000000000000001E-3</v>
      </c>
      <c r="E124" s="268"/>
      <c r="F124" s="229"/>
      <c r="G124" s="229"/>
      <c r="I124" s="98"/>
    </row>
    <row r="125" spans="1:9" x14ac:dyDescent="0.2">
      <c r="A125" s="269" t="s">
        <v>88</v>
      </c>
      <c r="B125" s="266" t="s">
        <v>0</v>
      </c>
      <c r="C125" s="267"/>
      <c r="D125" s="275">
        <f>D123*D124</f>
        <v>0</v>
      </c>
      <c r="E125" s="295"/>
      <c r="F125" s="213"/>
      <c r="G125" s="213"/>
      <c r="I125" s="98" t="s">
        <v>671</v>
      </c>
    </row>
    <row r="126" spans="1:9" x14ac:dyDescent="0.2">
      <c r="A126" s="370" t="s">
        <v>542</v>
      </c>
      <c r="B126" s="371"/>
      <c r="C126" s="371"/>
      <c r="D126" s="371"/>
      <c r="E126" s="372"/>
      <c r="F126" s="222"/>
      <c r="G126" s="222"/>
      <c r="I126" s="98" t="s">
        <v>673</v>
      </c>
    </row>
    <row r="127" spans="1:9" x14ac:dyDescent="0.2">
      <c r="A127" s="261" t="s">
        <v>8</v>
      </c>
      <c r="B127" s="266" t="s">
        <v>9</v>
      </c>
      <c r="C127" s="267"/>
      <c r="D127" s="266" t="s">
        <v>105</v>
      </c>
      <c r="E127" s="294"/>
      <c r="F127" s="231"/>
      <c r="G127" s="231"/>
      <c r="I127" s="98" t="s">
        <v>686</v>
      </c>
    </row>
    <row r="128" spans="1:9" x14ac:dyDescent="0.2">
      <c r="A128" s="260" t="s">
        <v>51</v>
      </c>
      <c r="B128" s="266" t="s">
        <v>58</v>
      </c>
      <c r="C128" s="267"/>
      <c r="D128" s="272">
        <v>4</v>
      </c>
      <c r="E128" s="273"/>
      <c r="F128" s="218"/>
      <c r="G128" s="218"/>
      <c r="I128" s="98" t="s">
        <v>687</v>
      </c>
    </row>
    <row r="129" spans="1:9" x14ac:dyDescent="0.2">
      <c r="A129" s="260" t="s">
        <v>53</v>
      </c>
      <c r="B129" s="266" t="s">
        <v>54</v>
      </c>
      <c r="C129" s="267"/>
      <c r="D129" s="272">
        <v>1</v>
      </c>
      <c r="E129" s="273"/>
      <c r="F129" s="218"/>
      <c r="G129" s="218"/>
      <c r="I129" s="98"/>
    </row>
    <row r="130" spans="1:9" x14ac:dyDescent="0.2">
      <c r="A130" s="260" t="s">
        <v>55</v>
      </c>
      <c r="B130" s="266" t="s">
        <v>58</v>
      </c>
      <c r="C130" s="267"/>
      <c r="D130" s="272">
        <v>4</v>
      </c>
      <c r="E130" s="273"/>
      <c r="F130" s="218"/>
      <c r="G130" s="218"/>
      <c r="I130" s="98" t="s">
        <v>688</v>
      </c>
    </row>
    <row r="131" spans="1:9" x14ac:dyDescent="0.2">
      <c r="A131" s="260" t="s">
        <v>84</v>
      </c>
      <c r="B131" s="266" t="s">
        <v>0</v>
      </c>
      <c r="C131" s="267"/>
      <c r="D131" s="293">
        <f>D123</f>
        <v>0</v>
      </c>
      <c r="E131" s="294"/>
      <c r="F131" s="250"/>
      <c r="G131" s="250"/>
      <c r="I131" s="98" t="s">
        <v>689</v>
      </c>
    </row>
    <row r="132" spans="1:9" ht="24" x14ac:dyDescent="0.2">
      <c r="A132" s="260" t="s">
        <v>60</v>
      </c>
      <c r="B132" s="266" t="s">
        <v>54</v>
      </c>
      <c r="C132" s="267"/>
      <c r="D132" s="272">
        <v>0.8</v>
      </c>
      <c r="E132" s="273"/>
      <c r="F132" s="218"/>
      <c r="G132" s="218"/>
      <c r="I132" s="102" t="s">
        <v>690</v>
      </c>
    </row>
    <row r="133" spans="1:9" ht="12.75" thickBot="1" x14ac:dyDescent="0.25">
      <c r="A133" s="269" t="s">
        <v>90</v>
      </c>
      <c r="B133" s="266" t="s">
        <v>0</v>
      </c>
      <c r="C133" s="267"/>
      <c r="D133" s="275">
        <f>D131*2%</f>
        <v>0</v>
      </c>
      <c r="E133" s="295"/>
      <c r="F133" s="232"/>
      <c r="G133" s="232"/>
      <c r="I133" s="98"/>
    </row>
    <row r="134" spans="1:9" ht="12.75" thickBot="1" x14ac:dyDescent="0.25">
      <c r="A134" s="257"/>
      <c r="B134" s="296"/>
      <c r="C134" s="257"/>
      <c r="D134" s="257"/>
      <c r="E134" s="257"/>
      <c r="F134" s="8"/>
      <c r="G134" s="8"/>
      <c r="I134" s="101" t="s">
        <v>691</v>
      </c>
    </row>
    <row r="135" spans="1:9" x14ac:dyDescent="0.2">
      <c r="A135" s="266" t="s">
        <v>8</v>
      </c>
      <c r="B135" s="261" t="s">
        <v>9</v>
      </c>
      <c r="C135" s="261" t="s">
        <v>105</v>
      </c>
      <c r="D135" s="280" t="s">
        <v>536</v>
      </c>
      <c r="E135" s="280" t="s">
        <v>537</v>
      </c>
      <c r="F135" s="205"/>
      <c r="G135" s="205"/>
      <c r="I135" s="98" t="s">
        <v>692</v>
      </c>
    </row>
    <row r="136" spans="1:9" x14ac:dyDescent="0.2">
      <c r="A136" s="260" t="s">
        <v>62</v>
      </c>
      <c r="B136" s="261" t="s">
        <v>1</v>
      </c>
      <c r="C136" s="269"/>
      <c r="D136" s="259">
        <f>D123</f>
        <v>0</v>
      </c>
      <c r="E136" s="259" t="s">
        <v>27</v>
      </c>
      <c r="F136" s="211"/>
      <c r="G136" s="211"/>
      <c r="I136" s="98" t="s">
        <v>693</v>
      </c>
    </row>
    <row r="137" spans="1:9" x14ac:dyDescent="0.2">
      <c r="A137" s="260" t="s">
        <v>30</v>
      </c>
      <c r="B137" s="261" t="s">
        <v>1</v>
      </c>
      <c r="C137" s="262">
        <v>1.67E-2</v>
      </c>
      <c r="D137" s="259">
        <f>D136</f>
        <v>0</v>
      </c>
      <c r="E137" s="259">
        <f>D137*C137</f>
        <v>0</v>
      </c>
      <c r="F137" s="211"/>
      <c r="G137" s="211"/>
      <c r="I137" s="98" t="s">
        <v>694</v>
      </c>
    </row>
    <row r="138" spans="1:9" x14ac:dyDescent="0.2">
      <c r="A138" s="260" t="s">
        <v>31</v>
      </c>
      <c r="B138" s="261" t="s">
        <v>1</v>
      </c>
      <c r="C138" s="282">
        <v>3.3300000000000001E-3</v>
      </c>
      <c r="D138" s="259">
        <f>D137</f>
        <v>0</v>
      </c>
      <c r="E138" s="259">
        <f>D138*C138</f>
        <v>0</v>
      </c>
      <c r="F138" s="211"/>
      <c r="G138" s="211"/>
      <c r="I138" s="98" t="s">
        <v>695</v>
      </c>
    </row>
    <row r="139" spans="1:9" x14ac:dyDescent="0.2">
      <c r="A139" s="260" t="s">
        <v>89</v>
      </c>
      <c r="B139" s="261" t="s">
        <v>1</v>
      </c>
      <c r="C139" s="283">
        <f>SEL</f>
        <v>5.0000000000000001E-3</v>
      </c>
      <c r="D139" s="259">
        <f>D138</f>
        <v>0</v>
      </c>
      <c r="E139" s="259">
        <f>D139*C139</f>
        <v>0</v>
      </c>
      <c r="F139" s="211"/>
      <c r="G139" s="211"/>
      <c r="I139" s="98" t="s">
        <v>696</v>
      </c>
    </row>
    <row r="140" spans="1:9" x14ac:dyDescent="0.2">
      <c r="A140" s="260" t="s">
        <v>38</v>
      </c>
      <c r="B140" s="261" t="s">
        <v>1</v>
      </c>
      <c r="C140" s="283">
        <v>0.02</v>
      </c>
      <c r="D140" s="259">
        <f>D131</f>
        <v>0</v>
      </c>
      <c r="E140" s="259">
        <f>D140*C140</f>
        <v>0</v>
      </c>
      <c r="F140" s="212"/>
      <c r="G140" s="212"/>
      <c r="I140" s="98"/>
    </row>
    <row r="141" spans="1:9" x14ac:dyDescent="0.2">
      <c r="A141" s="334" t="s">
        <v>39</v>
      </c>
      <c r="B141" s="335"/>
      <c r="C141" s="335"/>
      <c r="D141" s="336"/>
      <c r="E141" s="121">
        <f>SUM(E131:E140)</f>
        <v>0</v>
      </c>
      <c r="F141" s="212"/>
      <c r="G141" s="212"/>
      <c r="I141" s="98"/>
    </row>
    <row r="142" spans="1:9" x14ac:dyDescent="0.2">
      <c r="A142" s="334" t="s">
        <v>40</v>
      </c>
      <c r="B142" s="335"/>
      <c r="C142" s="335"/>
      <c r="D142" s="336"/>
      <c r="E142" s="177">
        <v>1</v>
      </c>
      <c r="F142" s="210"/>
      <c r="G142" s="210"/>
      <c r="I142" s="98" t="s">
        <v>671</v>
      </c>
    </row>
    <row r="143" spans="1:9" x14ac:dyDescent="0.2">
      <c r="A143" s="334" t="s">
        <v>117</v>
      </c>
      <c r="B143" s="335"/>
      <c r="C143" s="335"/>
      <c r="D143" s="336"/>
      <c r="E143" s="121">
        <f>SUM(E137:E140)</f>
        <v>0</v>
      </c>
      <c r="F143" s="215"/>
      <c r="G143" s="215"/>
      <c r="I143" s="98"/>
    </row>
    <row r="144" spans="1:9" x14ac:dyDescent="0.2">
      <c r="A144" s="26"/>
      <c r="B144" s="26"/>
      <c r="C144" s="26"/>
      <c r="D144" s="26"/>
      <c r="E144" s="113"/>
      <c r="F144" s="210"/>
      <c r="G144" s="210"/>
      <c r="I144" s="98"/>
    </row>
    <row r="145" spans="1:9" x14ac:dyDescent="0.2">
      <c r="A145" s="334" t="s">
        <v>67</v>
      </c>
      <c r="B145" s="335"/>
      <c r="C145" s="335"/>
      <c r="D145" s="336"/>
      <c r="E145" s="174">
        <f>SUM(E27,E51)</f>
        <v>0</v>
      </c>
      <c r="F145" s="113"/>
      <c r="G145" s="113"/>
      <c r="I145" s="98" t="s">
        <v>697</v>
      </c>
    </row>
    <row r="146" spans="1:9" x14ac:dyDescent="0.2">
      <c r="A146" s="334" t="s">
        <v>108</v>
      </c>
      <c r="B146" s="335"/>
      <c r="C146" s="335"/>
      <c r="D146" s="336"/>
      <c r="E146" s="121">
        <f>SUM(E143,E106)</f>
        <v>0</v>
      </c>
      <c r="F146" s="208"/>
      <c r="G146" s="208"/>
      <c r="I146" s="98" t="s">
        <v>698</v>
      </c>
    </row>
    <row r="147" spans="1:9" x14ac:dyDescent="0.2">
      <c r="A147" s="334" t="s">
        <v>24</v>
      </c>
      <c r="B147" s="335"/>
      <c r="C147" s="335"/>
      <c r="D147" s="336"/>
      <c r="E147" s="121">
        <f>SUM(E145:E146)</f>
        <v>0</v>
      </c>
      <c r="F147" s="210"/>
      <c r="G147" s="210"/>
      <c r="I147" s="98" t="s">
        <v>699</v>
      </c>
    </row>
    <row r="148" spans="1:9" x14ac:dyDescent="0.2">
      <c r="A148" s="334" t="s">
        <v>789</v>
      </c>
      <c r="B148" s="335"/>
      <c r="C148" s="335"/>
      <c r="D148" s="336"/>
      <c r="E148" s="174">
        <f>ROUND(E147*BDI,2)</f>
        <v>0</v>
      </c>
      <c r="F148" s="210"/>
      <c r="G148" s="210"/>
      <c r="I148" s="102"/>
    </row>
    <row r="149" spans="1:9" ht="12.75" thickBot="1" x14ac:dyDescent="0.25">
      <c r="A149" s="383" t="s">
        <v>116</v>
      </c>
      <c r="B149" s="384"/>
      <c r="C149" s="384"/>
      <c r="D149" s="385"/>
      <c r="E149" s="121">
        <f>SUM(E147:E148)</f>
        <v>0</v>
      </c>
      <c r="F149" s="208"/>
      <c r="G149" s="208"/>
      <c r="I149" s="98"/>
    </row>
    <row r="150" spans="1:9" ht="12.75" customHeight="1" thickBot="1" x14ac:dyDescent="0.25">
      <c r="F150" s="210"/>
      <c r="G150" s="210"/>
      <c r="I150" s="101" t="s">
        <v>700</v>
      </c>
    </row>
    <row r="151" spans="1:9" x14ac:dyDescent="0.2">
      <c r="D151" s="8"/>
      <c r="E151" s="8"/>
      <c r="F151" s="8"/>
      <c r="G151" s="8"/>
      <c r="I151" s="102" t="s">
        <v>701</v>
      </c>
    </row>
    <row r="152" spans="1:9" ht="12.75" thickBot="1" x14ac:dyDescent="0.25">
      <c r="D152" s="8"/>
      <c r="E152" s="8"/>
      <c r="F152" s="8"/>
      <c r="G152" s="8"/>
      <c r="I152" s="98"/>
    </row>
    <row r="153" spans="1:9" ht="12.75" thickBot="1" x14ac:dyDescent="0.25">
      <c r="D153" s="8"/>
      <c r="E153" s="8"/>
      <c r="F153" s="8"/>
      <c r="G153" s="8"/>
      <c r="I153" s="101" t="s">
        <v>702</v>
      </c>
    </row>
    <row r="154" spans="1:9" x14ac:dyDescent="0.2">
      <c r="D154" s="8"/>
      <c r="E154" s="8"/>
      <c r="F154" s="8"/>
      <c r="G154" s="8"/>
      <c r="I154" s="98" t="s">
        <v>703</v>
      </c>
    </row>
    <row r="155" spans="1:9" x14ac:dyDescent="0.2">
      <c r="I155" s="98" t="s">
        <v>704</v>
      </c>
    </row>
    <row r="156" spans="1:9" x14ac:dyDescent="0.2">
      <c r="D156" s="8"/>
      <c r="I156" s="98" t="s">
        <v>705</v>
      </c>
    </row>
    <row r="157" spans="1:9" x14ac:dyDescent="0.2">
      <c r="A157" s="20"/>
      <c r="D157" s="8"/>
      <c r="I157" s="98" t="s">
        <v>708</v>
      </c>
    </row>
    <row r="158" spans="1:9" x14ac:dyDescent="0.2">
      <c r="A158" s="20"/>
      <c r="D158" s="8"/>
      <c r="I158" s="98" t="s">
        <v>706</v>
      </c>
    </row>
    <row r="159" spans="1:9" x14ac:dyDescent="0.2">
      <c r="A159" s="314"/>
      <c r="B159" s="314"/>
      <c r="C159" s="314"/>
      <c r="D159" s="314"/>
      <c r="E159" s="314"/>
      <c r="F159" s="189"/>
      <c r="G159" s="189"/>
      <c r="I159" s="98" t="s">
        <v>707</v>
      </c>
    </row>
    <row r="160" spans="1:9" x14ac:dyDescent="0.2">
      <c r="A160" s="314"/>
      <c r="B160" s="314"/>
      <c r="C160" s="314"/>
      <c r="D160" s="314"/>
      <c r="E160" s="314"/>
      <c r="F160" s="189"/>
      <c r="G160" s="189"/>
      <c r="I160" s="98"/>
    </row>
    <row r="161" spans="1:9" x14ac:dyDescent="0.2">
      <c r="A161" s="314"/>
      <c r="B161" s="314"/>
      <c r="C161" s="314"/>
      <c r="D161" s="314"/>
      <c r="E161" s="314"/>
      <c r="F161" s="189"/>
      <c r="G161" s="189"/>
      <c r="I161" s="98"/>
    </row>
    <row r="162" spans="1:9" x14ac:dyDescent="0.2">
      <c r="A162" s="315"/>
      <c r="B162" s="315"/>
      <c r="C162" s="315"/>
      <c r="D162" s="315"/>
      <c r="E162" s="315"/>
      <c r="F162" s="190"/>
      <c r="G162" s="190"/>
      <c r="I162" s="98"/>
    </row>
    <row r="163" spans="1:9" x14ac:dyDescent="0.2">
      <c r="A163" s="315"/>
      <c r="B163" s="315"/>
      <c r="C163" s="315"/>
      <c r="D163" s="315"/>
      <c r="E163" s="315"/>
      <c r="F163" s="190"/>
      <c r="G163" s="190"/>
      <c r="I163" s="98" t="s">
        <v>671</v>
      </c>
    </row>
    <row r="164" spans="1:9" x14ac:dyDescent="0.2">
      <c r="I164" s="98" t="s">
        <v>674</v>
      </c>
    </row>
    <row r="165" spans="1:9" x14ac:dyDescent="0.2">
      <c r="I165" s="98" t="s">
        <v>709</v>
      </c>
    </row>
    <row r="166" spans="1:9" x14ac:dyDescent="0.2">
      <c r="I166" s="98" t="s">
        <v>710</v>
      </c>
    </row>
    <row r="167" spans="1:9" x14ac:dyDescent="0.2">
      <c r="I167" s="98"/>
    </row>
    <row r="168" spans="1:9" x14ac:dyDescent="0.2">
      <c r="I168" s="98"/>
    </row>
    <row r="169" spans="1:9" x14ac:dyDescent="0.2">
      <c r="I169" s="98"/>
    </row>
    <row r="170" spans="1:9" x14ac:dyDescent="0.2">
      <c r="I170" s="98"/>
    </row>
    <row r="171" spans="1:9" x14ac:dyDescent="0.2">
      <c r="I171" s="98"/>
    </row>
    <row r="172" spans="1:9" x14ac:dyDescent="0.2">
      <c r="I172" s="98"/>
    </row>
    <row r="173" spans="1:9" x14ac:dyDescent="0.2">
      <c r="I173" s="98"/>
    </row>
    <row r="174" spans="1:9" x14ac:dyDescent="0.2">
      <c r="I174" s="98"/>
    </row>
    <row r="175" spans="1:9" x14ac:dyDescent="0.2">
      <c r="I175" s="98"/>
    </row>
    <row r="176" spans="1:9" x14ac:dyDescent="0.2">
      <c r="I176" s="98"/>
    </row>
    <row r="177" spans="9:9" x14ac:dyDescent="0.2">
      <c r="I177" s="98"/>
    </row>
    <row r="178" spans="9:9" x14ac:dyDescent="0.2">
      <c r="I178" s="98"/>
    </row>
    <row r="179" spans="9:9" x14ac:dyDescent="0.2">
      <c r="I179" s="98"/>
    </row>
    <row r="180" spans="9:9" x14ac:dyDescent="0.2">
      <c r="I180" s="98"/>
    </row>
    <row r="181" spans="9:9" x14ac:dyDescent="0.2">
      <c r="I181" s="98"/>
    </row>
    <row r="182" spans="9:9" x14ac:dyDescent="0.2">
      <c r="I182" s="98"/>
    </row>
    <row r="183" spans="9:9" x14ac:dyDescent="0.2">
      <c r="I183" s="98"/>
    </row>
    <row r="184" spans="9:9" x14ac:dyDescent="0.2">
      <c r="I184" s="98"/>
    </row>
    <row r="185" spans="9:9" x14ac:dyDescent="0.2">
      <c r="I185" s="98"/>
    </row>
    <row r="186" spans="9:9" x14ac:dyDescent="0.2">
      <c r="I186" s="98"/>
    </row>
    <row r="187" spans="9:9" x14ac:dyDescent="0.2">
      <c r="I187" s="98"/>
    </row>
    <row r="188" spans="9:9" x14ac:dyDescent="0.2">
      <c r="I188" s="98"/>
    </row>
    <row r="189" spans="9:9" x14ac:dyDescent="0.2">
      <c r="I189" s="98"/>
    </row>
    <row r="190" spans="9:9" x14ac:dyDescent="0.2">
      <c r="I190" s="98"/>
    </row>
    <row r="191" spans="9:9" x14ac:dyDescent="0.2">
      <c r="I191" s="98"/>
    </row>
    <row r="192" spans="9:9" x14ac:dyDescent="0.2">
      <c r="I192" s="98"/>
    </row>
    <row r="193" spans="9:9" x14ac:dyDescent="0.2">
      <c r="I193" s="98"/>
    </row>
    <row r="194" spans="9:9" x14ac:dyDescent="0.2">
      <c r="I194" s="98"/>
    </row>
    <row r="195" spans="9:9" x14ac:dyDescent="0.2">
      <c r="I195" s="98"/>
    </row>
    <row r="196" spans="9:9" x14ac:dyDescent="0.2">
      <c r="I196" s="98"/>
    </row>
    <row r="197" spans="9:9" x14ac:dyDescent="0.2">
      <c r="I197" s="98"/>
    </row>
    <row r="198" spans="9:9" x14ac:dyDescent="0.2">
      <c r="I198" s="102"/>
    </row>
    <row r="199" spans="9:9" ht="12.75" thickBot="1" x14ac:dyDescent="0.25">
      <c r="I199" s="98"/>
    </row>
    <row r="200" spans="9:9" ht="12.75" thickBot="1" x14ac:dyDescent="0.25">
      <c r="I200" s="101" t="s">
        <v>711</v>
      </c>
    </row>
    <row r="201" spans="9:9" x14ac:dyDescent="0.2">
      <c r="I201" s="98" t="s">
        <v>712</v>
      </c>
    </row>
    <row r="202" spans="9:9" x14ac:dyDescent="0.2">
      <c r="I202" s="98" t="s">
        <v>713</v>
      </c>
    </row>
    <row r="203" spans="9:9" x14ac:dyDescent="0.2">
      <c r="I203" s="98" t="s">
        <v>714</v>
      </c>
    </row>
    <row r="204" spans="9:9" x14ac:dyDescent="0.2">
      <c r="I204" s="98" t="s">
        <v>715</v>
      </c>
    </row>
    <row r="205" spans="9:9" x14ac:dyDescent="0.2">
      <c r="I205" s="98" t="s">
        <v>716</v>
      </c>
    </row>
    <row r="206" spans="9:9" x14ac:dyDescent="0.2">
      <c r="I206" s="98" t="s">
        <v>717</v>
      </c>
    </row>
    <row r="207" spans="9:9" x14ac:dyDescent="0.2">
      <c r="I207" s="98" t="s">
        <v>718</v>
      </c>
    </row>
    <row r="208" spans="9:9" x14ac:dyDescent="0.2">
      <c r="I208" s="98" t="s">
        <v>719</v>
      </c>
    </row>
    <row r="209" spans="9:21" x14ac:dyDescent="0.2">
      <c r="I209" s="98"/>
    </row>
    <row r="210" spans="9:21" x14ac:dyDescent="0.2">
      <c r="I210" s="98"/>
    </row>
    <row r="211" spans="9:21" x14ac:dyDescent="0.2">
      <c r="I211" s="98"/>
    </row>
    <row r="212" spans="9:21" x14ac:dyDescent="0.2">
      <c r="I212" s="98" t="s">
        <v>671</v>
      </c>
    </row>
    <row r="213" spans="9:21" x14ac:dyDescent="0.2">
      <c r="I213" s="98" t="s">
        <v>673</v>
      </c>
    </row>
    <row r="214" spans="9:21" ht="12.75" thickBot="1" x14ac:dyDescent="0.25">
      <c r="I214" s="115" t="s">
        <v>720</v>
      </c>
    </row>
    <row r="216" spans="9:21" ht="12.75" thickBot="1" x14ac:dyDescent="0.25"/>
    <row r="217" spans="9:21" ht="15" x14ac:dyDescent="0.2">
      <c r="I217" s="147" t="s">
        <v>732</v>
      </c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9"/>
    </row>
    <row r="218" spans="9:21" ht="15" x14ac:dyDescent="0.2">
      <c r="I218" s="150" t="s">
        <v>763</v>
      </c>
      <c r="J218" s="151"/>
      <c r="K218" s="151"/>
      <c r="L218" s="151"/>
      <c r="M218" s="151"/>
      <c r="N218" s="151"/>
      <c r="O218" s="151"/>
      <c r="P218" s="151"/>
      <c r="Q218" s="151"/>
      <c r="R218" s="151"/>
      <c r="S218" s="151"/>
      <c r="T218" s="151"/>
      <c r="U218" s="152"/>
    </row>
    <row r="219" spans="9:21" ht="15" x14ac:dyDescent="0.2">
      <c r="I219" s="150" t="s">
        <v>734</v>
      </c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2"/>
    </row>
    <row r="220" spans="9:21" ht="12.75" x14ac:dyDescent="0.2">
      <c r="I220" s="153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2"/>
    </row>
    <row r="221" spans="9:21" ht="12.75" thickBot="1" x14ac:dyDescent="0.25">
      <c r="I221" s="340" t="s">
        <v>735</v>
      </c>
      <c r="J221" s="341"/>
      <c r="K221" s="341"/>
      <c r="L221" s="341"/>
      <c r="M221" s="341"/>
      <c r="N221" s="341"/>
      <c r="O221" s="341"/>
      <c r="P221" s="341"/>
      <c r="Q221" s="341"/>
      <c r="R221" s="341"/>
      <c r="S221" s="341"/>
      <c r="T221" s="341"/>
      <c r="U221" s="342"/>
    </row>
    <row r="222" spans="9:21" ht="24.75" thickBot="1" x14ac:dyDescent="0.25">
      <c r="I222" s="343" t="s">
        <v>736</v>
      </c>
      <c r="J222" s="154" t="s">
        <v>737</v>
      </c>
      <c r="K222" s="345" t="s">
        <v>739</v>
      </c>
      <c r="L222" s="345"/>
      <c r="M222" s="345"/>
      <c r="N222" s="345"/>
      <c r="O222" s="346"/>
      <c r="P222" s="347" t="s">
        <v>740</v>
      </c>
      <c r="Q222" s="345"/>
      <c r="R222" s="345"/>
      <c r="S222" s="346"/>
      <c r="T222" s="151"/>
      <c r="U222" s="152"/>
    </row>
    <row r="223" spans="9:21" ht="24.75" thickBot="1" x14ac:dyDescent="0.25">
      <c r="I223" s="344"/>
      <c r="J223" s="155" t="s">
        <v>738</v>
      </c>
      <c r="K223" s="156" t="s">
        <v>741</v>
      </c>
      <c r="L223" s="155" t="s">
        <v>742</v>
      </c>
      <c r="M223" s="155" t="s">
        <v>743</v>
      </c>
      <c r="N223" s="155" t="s">
        <v>744</v>
      </c>
      <c r="O223" s="155" t="s">
        <v>745</v>
      </c>
      <c r="P223" s="155" t="s">
        <v>741</v>
      </c>
      <c r="Q223" s="155" t="s">
        <v>742</v>
      </c>
      <c r="R223" s="155" t="s">
        <v>743</v>
      </c>
      <c r="S223" s="155" t="s">
        <v>744</v>
      </c>
      <c r="T223" s="151"/>
      <c r="U223" s="152"/>
    </row>
    <row r="224" spans="9:21" ht="13.5" thickBot="1" x14ac:dyDescent="0.25">
      <c r="I224" s="157" t="s">
        <v>746</v>
      </c>
      <c r="J224" s="158">
        <v>4</v>
      </c>
      <c r="K224" s="158">
        <v>3.7949999999999999</v>
      </c>
      <c r="L224" s="158">
        <v>0.13700000000000001</v>
      </c>
      <c r="M224" s="158">
        <v>3.5990000000000002</v>
      </c>
      <c r="N224" s="158">
        <v>3.89</v>
      </c>
      <c r="O224" s="158">
        <v>0.53800000000000003</v>
      </c>
      <c r="P224" s="158">
        <v>3.2570000000000001</v>
      </c>
      <c r="Q224" s="158">
        <v>0</v>
      </c>
      <c r="R224" s="158">
        <v>3.2570000000000001</v>
      </c>
      <c r="S224" s="158">
        <v>3.2570000000000001</v>
      </c>
      <c r="T224" s="151"/>
      <c r="U224" s="152"/>
    </row>
    <row r="225" spans="9:21" ht="13.5" thickBot="1" x14ac:dyDescent="0.25">
      <c r="I225" s="159" t="s">
        <v>747</v>
      </c>
      <c r="J225" s="160">
        <v>15</v>
      </c>
      <c r="K225" s="160">
        <v>3.5680000000000001</v>
      </c>
      <c r="L225" s="160">
        <v>0.11799999999999999</v>
      </c>
      <c r="M225" s="160">
        <v>3.399</v>
      </c>
      <c r="N225" s="160">
        <v>3.6989999999999998</v>
      </c>
      <c r="O225" s="160">
        <v>0.311</v>
      </c>
      <c r="P225" s="160">
        <v>3.2570000000000001</v>
      </c>
      <c r="Q225" s="160">
        <v>1.6E-2</v>
      </c>
      <c r="R225" s="160">
        <v>3.246</v>
      </c>
      <c r="S225" s="160">
        <v>3.2690000000000001</v>
      </c>
      <c r="T225" s="151"/>
      <c r="U225" s="152"/>
    </row>
    <row r="226" spans="9:21" ht="13.5" thickBot="1" x14ac:dyDescent="0.25">
      <c r="I226" s="157" t="s">
        <v>748</v>
      </c>
      <c r="J226" s="158">
        <v>6</v>
      </c>
      <c r="K226" s="158">
        <v>3.613</v>
      </c>
      <c r="L226" s="158">
        <v>0.14899999999999999</v>
      </c>
      <c r="M226" s="158">
        <v>3.37</v>
      </c>
      <c r="N226" s="158">
        <v>3.75</v>
      </c>
      <c r="O226" s="158">
        <v>0.29499999999999998</v>
      </c>
      <c r="P226" s="158">
        <v>3.3180000000000001</v>
      </c>
      <c r="Q226" s="158">
        <v>0</v>
      </c>
      <c r="R226" s="158">
        <v>3.3180000000000001</v>
      </c>
      <c r="S226" s="158">
        <v>3.3180000000000001</v>
      </c>
      <c r="T226" s="151"/>
      <c r="U226" s="152"/>
    </row>
    <row r="227" spans="9:21" ht="13.5" thickBot="1" x14ac:dyDescent="0.25">
      <c r="I227" s="159" t="s">
        <v>749</v>
      </c>
      <c r="J227" s="160">
        <v>8</v>
      </c>
      <c r="K227" s="160">
        <v>3.681</v>
      </c>
      <c r="L227" s="160">
        <v>8.5999999999999993E-2</v>
      </c>
      <c r="M227" s="160">
        <v>3.55</v>
      </c>
      <c r="N227" s="160">
        <v>3.79</v>
      </c>
      <c r="O227" s="160">
        <v>0.35899999999999999</v>
      </c>
      <c r="P227" s="160">
        <v>3.3220000000000001</v>
      </c>
      <c r="Q227" s="160">
        <v>3.2000000000000001E-2</v>
      </c>
      <c r="R227" s="160">
        <v>3.3</v>
      </c>
      <c r="S227" s="160">
        <v>3.3450000000000002</v>
      </c>
      <c r="T227" s="151"/>
      <c r="U227" s="152"/>
    </row>
    <row r="228" spans="9:21" ht="13.5" thickBot="1" x14ac:dyDescent="0.25">
      <c r="I228" s="157" t="s">
        <v>750</v>
      </c>
      <c r="J228" s="158">
        <v>6</v>
      </c>
      <c r="K228" s="161">
        <v>3.7709999999999999</v>
      </c>
      <c r="L228" s="158">
        <v>0.126</v>
      </c>
      <c r="M228" s="158">
        <v>3.59</v>
      </c>
      <c r="N228" s="158">
        <v>3.899</v>
      </c>
      <c r="O228" s="158">
        <v>0.58099999999999996</v>
      </c>
      <c r="P228" s="158">
        <v>3.19</v>
      </c>
      <c r="Q228" s="158">
        <v>0</v>
      </c>
      <c r="R228" s="158">
        <v>3.19</v>
      </c>
      <c r="S228" s="158">
        <v>3.19</v>
      </c>
      <c r="T228" s="151"/>
      <c r="U228" s="152"/>
    </row>
    <row r="229" spans="9:21" ht="13.5" thickBot="1" x14ac:dyDescent="0.25">
      <c r="I229" s="159" t="s">
        <v>751</v>
      </c>
      <c r="J229" s="160">
        <v>11</v>
      </c>
      <c r="K229" s="160">
        <v>3.714</v>
      </c>
      <c r="L229" s="160">
        <v>0.11899999999999999</v>
      </c>
      <c r="M229" s="160">
        <v>3.4489999999999998</v>
      </c>
      <c r="N229" s="160">
        <v>3.859</v>
      </c>
      <c r="O229" s="160">
        <v>0.497</v>
      </c>
      <c r="P229" s="160">
        <v>3.218</v>
      </c>
      <c r="Q229" s="160">
        <v>3.5000000000000003E-2</v>
      </c>
      <c r="R229" s="160">
        <v>3.18</v>
      </c>
      <c r="S229" s="160">
        <v>3.26</v>
      </c>
      <c r="T229" s="151"/>
      <c r="U229" s="152"/>
    </row>
    <row r="230" spans="9:21" ht="13.5" thickBot="1" x14ac:dyDescent="0.25">
      <c r="I230" s="157" t="s">
        <v>752</v>
      </c>
      <c r="J230" s="158">
        <v>32</v>
      </c>
      <c r="K230" s="158">
        <v>3.6360000000000001</v>
      </c>
      <c r="L230" s="158">
        <v>0.128</v>
      </c>
      <c r="M230" s="158">
        <v>3.48</v>
      </c>
      <c r="N230" s="158">
        <v>3.89</v>
      </c>
      <c r="O230" s="158">
        <v>0.33800000000000002</v>
      </c>
      <c r="P230" s="158">
        <v>3.298</v>
      </c>
      <c r="Q230" s="158">
        <v>0</v>
      </c>
      <c r="R230" s="158">
        <v>3.298</v>
      </c>
      <c r="S230" s="158">
        <v>3.298</v>
      </c>
      <c r="T230" s="151"/>
      <c r="U230" s="152"/>
    </row>
    <row r="231" spans="9:21" ht="13.5" thickBot="1" x14ac:dyDescent="0.25">
      <c r="I231" s="159" t="s">
        <v>753</v>
      </c>
      <c r="J231" s="160">
        <v>9</v>
      </c>
      <c r="K231" s="160">
        <v>3.6480000000000001</v>
      </c>
      <c r="L231" s="160">
        <v>0.14899999999999999</v>
      </c>
      <c r="M231" s="160">
        <v>3.39</v>
      </c>
      <c r="N231" s="160">
        <v>3.9590000000000001</v>
      </c>
      <c r="O231" s="160">
        <v>0.36199999999999999</v>
      </c>
      <c r="P231" s="160">
        <v>3.286</v>
      </c>
      <c r="Q231" s="160">
        <v>9.6000000000000002E-2</v>
      </c>
      <c r="R231" s="160">
        <v>3.1949999999999998</v>
      </c>
      <c r="S231" s="160">
        <v>3.387</v>
      </c>
      <c r="T231" s="151"/>
      <c r="U231" s="152"/>
    </row>
    <row r="232" spans="9:21" ht="13.5" thickBot="1" x14ac:dyDescent="0.25">
      <c r="I232" s="157" t="s">
        <v>754</v>
      </c>
      <c r="J232" s="158">
        <v>14</v>
      </c>
      <c r="K232" s="158">
        <v>3.57</v>
      </c>
      <c r="L232" s="158">
        <v>8.4000000000000005E-2</v>
      </c>
      <c r="M232" s="158">
        <v>3.39</v>
      </c>
      <c r="N232" s="158">
        <v>3.6989999999999998</v>
      </c>
      <c r="O232" s="158">
        <v>0.29899999999999999</v>
      </c>
      <c r="P232" s="158">
        <v>3.2709999999999999</v>
      </c>
      <c r="Q232" s="158">
        <v>5.8999999999999997E-2</v>
      </c>
      <c r="R232" s="158">
        <v>3.2160000000000002</v>
      </c>
      <c r="S232" s="158">
        <v>3.33</v>
      </c>
      <c r="T232" s="151"/>
      <c r="U232" s="152"/>
    </row>
    <row r="233" spans="9:21" ht="13.5" thickBot="1" x14ac:dyDescent="0.25">
      <c r="I233" s="159" t="s">
        <v>755</v>
      </c>
      <c r="J233" s="160">
        <v>13</v>
      </c>
      <c r="K233" s="160">
        <v>3.6930000000000001</v>
      </c>
      <c r="L233" s="160">
        <v>8.8999999999999996E-2</v>
      </c>
      <c r="M233" s="160">
        <v>3.5990000000000002</v>
      </c>
      <c r="N233" s="160">
        <v>3.879</v>
      </c>
      <c r="O233" s="160">
        <v>0.38</v>
      </c>
      <c r="P233" s="160">
        <v>3.3130000000000002</v>
      </c>
      <c r="Q233" s="160">
        <v>3.7999999999999999E-2</v>
      </c>
      <c r="R233" s="160">
        <v>3.286</v>
      </c>
      <c r="S233" s="160">
        <v>3.34</v>
      </c>
      <c r="T233" s="151"/>
      <c r="U233" s="152"/>
    </row>
    <row r="234" spans="9:21" ht="13.5" thickBot="1" x14ac:dyDescent="0.25">
      <c r="I234" s="157" t="s">
        <v>756</v>
      </c>
      <c r="J234" s="158">
        <v>11</v>
      </c>
      <c r="K234" s="158">
        <v>3.6269999999999998</v>
      </c>
      <c r="L234" s="158">
        <v>8.4000000000000005E-2</v>
      </c>
      <c r="M234" s="158">
        <v>3.4889999999999999</v>
      </c>
      <c r="N234" s="158">
        <v>3.7989999999999999</v>
      </c>
      <c r="O234" s="158">
        <v>0.314</v>
      </c>
      <c r="P234" s="158">
        <v>3.3130000000000002</v>
      </c>
      <c r="Q234" s="158">
        <v>5.0999999999999997E-2</v>
      </c>
      <c r="R234" s="158">
        <v>3.28</v>
      </c>
      <c r="S234" s="158">
        <v>3.3719999999999999</v>
      </c>
      <c r="T234" s="151"/>
      <c r="U234" s="152"/>
    </row>
    <row r="235" spans="9:21" ht="13.5" thickBot="1" x14ac:dyDescent="0.25">
      <c r="I235" s="159" t="s">
        <v>757</v>
      </c>
      <c r="J235" s="160">
        <v>7</v>
      </c>
      <c r="K235" s="160">
        <v>3.7370000000000001</v>
      </c>
      <c r="L235" s="160">
        <v>5.0999999999999997E-2</v>
      </c>
      <c r="M235" s="160">
        <v>3.6389999999999998</v>
      </c>
      <c r="N235" s="160">
        <v>3.8</v>
      </c>
      <c r="O235" s="160">
        <v>0.39200000000000002</v>
      </c>
      <c r="P235" s="160">
        <v>3.3450000000000002</v>
      </c>
      <c r="Q235" s="160">
        <v>0</v>
      </c>
      <c r="R235" s="160">
        <v>3.3450000000000002</v>
      </c>
      <c r="S235" s="160">
        <v>3.3450000000000002</v>
      </c>
      <c r="T235" s="151"/>
      <c r="U235" s="152"/>
    </row>
    <row r="236" spans="9:21" ht="13.5" thickBot="1" x14ac:dyDescent="0.25">
      <c r="I236" s="157" t="s">
        <v>758</v>
      </c>
      <c r="J236" s="158">
        <v>10</v>
      </c>
      <c r="K236" s="158">
        <v>3.6389999999999998</v>
      </c>
      <c r="L236" s="158">
        <v>7.5999999999999998E-2</v>
      </c>
      <c r="M236" s="158">
        <v>3.45</v>
      </c>
      <c r="N236" s="158">
        <v>3.7589999999999999</v>
      </c>
      <c r="O236" s="158">
        <v>0.438</v>
      </c>
      <c r="P236" s="158">
        <v>3.2010000000000001</v>
      </c>
      <c r="Q236" s="158">
        <v>0</v>
      </c>
      <c r="R236" s="158">
        <v>3.2010000000000001</v>
      </c>
      <c r="S236" s="158">
        <v>3.2010000000000001</v>
      </c>
      <c r="T236" s="151"/>
      <c r="U236" s="152"/>
    </row>
    <row r="237" spans="9:21" ht="13.5" thickBot="1" x14ac:dyDescent="0.25">
      <c r="I237" s="159" t="s">
        <v>759</v>
      </c>
      <c r="J237" s="160">
        <v>6</v>
      </c>
      <c r="K237" s="160">
        <v>3.798</v>
      </c>
      <c r="L237" s="160">
        <v>0.128</v>
      </c>
      <c r="M237" s="160">
        <v>3.59</v>
      </c>
      <c r="N237" s="160">
        <v>3.899</v>
      </c>
      <c r="O237" s="160">
        <v>0.53500000000000003</v>
      </c>
      <c r="P237" s="160">
        <v>3.2629999999999999</v>
      </c>
      <c r="Q237" s="160">
        <v>0</v>
      </c>
      <c r="R237" s="160">
        <v>3.2629999999999999</v>
      </c>
      <c r="S237" s="160">
        <v>3.2629999999999999</v>
      </c>
      <c r="T237" s="151"/>
      <c r="U237" s="152"/>
    </row>
    <row r="238" spans="9:21" ht="13.5" thickBot="1" x14ac:dyDescent="0.25">
      <c r="I238" s="157" t="s">
        <v>760</v>
      </c>
      <c r="J238" s="158">
        <v>12</v>
      </c>
      <c r="K238" s="158">
        <v>3.754</v>
      </c>
      <c r="L238" s="158">
        <v>0.13500000000000001</v>
      </c>
      <c r="M238" s="158">
        <v>3.54</v>
      </c>
      <c r="N238" s="158">
        <v>3.99</v>
      </c>
      <c r="O238" s="158">
        <v>0.376</v>
      </c>
      <c r="P238" s="158">
        <v>3.3780000000000001</v>
      </c>
      <c r="Q238" s="158">
        <v>3.0000000000000001E-3</v>
      </c>
      <c r="R238" s="158">
        <v>3.375</v>
      </c>
      <c r="S238" s="158">
        <v>3.38</v>
      </c>
      <c r="T238" s="151"/>
      <c r="U238" s="152"/>
    </row>
    <row r="239" spans="9:21" ht="13.5" thickBot="1" x14ac:dyDescent="0.25">
      <c r="I239" s="159" t="s">
        <v>761</v>
      </c>
      <c r="J239" s="160">
        <v>2</v>
      </c>
      <c r="K239" s="160">
        <v>3.4950000000000001</v>
      </c>
      <c r="L239" s="160">
        <v>6.0000000000000001E-3</v>
      </c>
      <c r="M239" s="160">
        <v>3.49</v>
      </c>
      <c r="N239" s="160">
        <v>3.4990000000000001</v>
      </c>
      <c r="O239" s="160" t="s">
        <v>27</v>
      </c>
      <c r="P239" s="160" t="s">
        <v>27</v>
      </c>
      <c r="Q239" s="160" t="s">
        <v>27</v>
      </c>
      <c r="R239" s="160" t="s">
        <v>27</v>
      </c>
      <c r="S239" s="160" t="s">
        <v>27</v>
      </c>
      <c r="T239" s="151"/>
      <c r="U239" s="152"/>
    </row>
    <row r="240" spans="9:21" ht="13.5" thickBot="1" x14ac:dyDescent="0.25">
      <c r="I240" s="162" t="s">
        <v>762</v>
      </c>
      <c r="J240" s="163">
        <v>5</v>
      </c>
      <c r="K240" s="163">
        <v>3.621</v>
      </c>
      <c r="L240" s="163">
        <v>0.111</v>
      </c>
      <c r="M240" s="163">
        <v>3.4590000000000001</v>
      </c>
      <c r="N240" s="163">
        <v>3.6989999999999998</v>
      </c>
      <c r="O240" s="163" t="s">
        <v>27</v>
      </c>
      <c r="P240" s="163" t="s">
        <v>27</v>
      </c>
      <c r="Q240" s="163" t="s">
        <v>27</v>
      </c>
      <c r="R240" s="163" t="s">
        <v>27</v>
      </c>
      <c r="S240" s="163" t="s">
        <v>27</v>
      </c>
      <c r="T240" s="164"/>
      <c r="U240" s="165"/>
    </row>
  </sheetData>
  <mergeCells count="55">
    <mergeCell ref="I5:J5"/>
    <mergeCell ref="I6:J6"/>
    <mergeCell ref="A40:E40"/>
    <mergeCell ref="A48:E48"/>
    <mergeCell ref="A29:B29"/>
    <mergeCell ref="C29:E29"/>
    <mergeCell ref="A16:E16"/>
    <mergeCell ref="A24:E24"/>
    <mergeCell ref="A25:D25"/>
    <mergeCell ref="A26:D26"/>
    <mergeCell ref="A27:D27"/>
    <mergeCell ref="A28:E28"/>
    <mergeCell ref="A31:E31"/>
    <mergeCell ref="A4:E4"/>
    <mergeCell ref="A1:E1"/>
    <mergeCell ref="A2:E2"/>
    <mergeCell ref="A3:E3"/>
    <mergeCell ref="A7:E7"/>
    <mergeCell ref="A5:B5"/>
    <mergeCell ref="C5:E5"/>
    <mergeCell ref="A49:D49"/>
    <mergeCell ref="I60:R60"/>
    <mergeCell ref="A68:E68"/>
    <mergeCell ref="A76:E76"/>
    <mergeCell ref="A84:E84"/>
    <mergeCell ref="A50:D50"/>
    <mergeCell ref="A51:D51"/>
    <mergeCell ref="A52:E52"/>
    <mergeCell ref="A53:E53"/>
    <mergeCell ref="A61:E61"/>
    <mergeCell ref="A54:E54"/>
    <mergeCell ref="I221:U221"/>
    <mergeCell ref="I222:I223"/>
    <mergeCell ref="K222:O222"/>
    <mergeCell ref="P222:S222"/>
    <mergeCell ref="A160:E160"/>
    <mergeCell ref="A161:E161"/>
    <mergeCell ref="A162:E162"/>
    <mergeCell ref="A163:E163"/>
    <mergeCell ref="A159:E159"/>
    <mergeCell ref="A146:D146"/>
    <mergeCell ref="A147:D147"/>
    <mergeCell ref="A148:D148"/>
    <mergeCell ref="A149:D149"/>
    <mergeCell ref="A104:D104"/>
    <mergeCell ref="A105:D105"/>
    <mergeCell ref="A106:D106"/>
    <mergeCell ref="A141:D141"/>
    <mergeCell ref="A145:D145"/>
    <mergeCell ref="A142:D142"/>
    <mergeCell ref="A143:D143"/>
    <mergeCell ref="A126:E126"/>
    <mergeCell ref="A118:E118"/>
    <mergeCell ref="A110:E110"/>
    <mergeCell ref="A109:E109"/>
  </mergeCells>
  <hyperlinks>
    <hyperlink ref="I31" r:id="rId1"/>
    <hyperlink ref="I34" r:id="rId2"/>
    <hyperlink ref="I37" r:id="rId3"/>
    <hyperlink ref="I46" r:id="rId4"/>
    <hyperlink ref="I43" r:id="rId5"/>
    <hyperlink ref="I40" r:id="rId6"/>
    <hyperlink ref="I224" r:id="rId7" display="javascript:Direciona('2055*AGUAS@LINDAS@DE@GOIAS');"/>
    <hyperlink ref="I225" r:id="rId8" display="javascript:Direciona('2065*ANAPOLIS');"/>
    <hyperlink ref="I226" r:id="rId9" display="javascript:Direciona('2069*APARECIDA@DE@GOIANIA');"/>
    <hyperlink ref="I227" r:id="rId10" display="javascript:Direciona('2107*CALDAS@NOVAS');"/>
    <hyperlink ref="I228" r:id="rId11" display="javascript:Direciona('2125*CATALAO');"/>
    <hyperlink ref="I229" r:id="rId12" display="javascript:Direciona('2165*FORMOSA');"/>
    <hyperlink ref="I230" r:id="rId13" display="javascript:Direciona('2174*GOIANIA');"/>
    <hyperlink ref="I231" r:id="rId14" display="javascript:Direciona('2177*GOIATUBA');"/>
    <hyperlink ref="I232" r:id="rId15" display="javascript:Direciona('2204*ITUMBIARA');"/>
    <hyperlink ref="I233" r:id="rId16" display="javascript:Direciona('2209*JATAI');"/>
    <hyperlink ref="I234" r:id="rId17" display="javascript:Direciona('2222*LUZIANIA');"/>
    <hyperlink ref="I235" r:id="rId18" display="javascript:Direciona('2234*MINEIROS');"/>
    <hyperlink ref="I236" r:id="rId19" display="javascript:Direciona('2240*MORRINHOS');"/>
    <hyperlink ref="I237" r:id="rId20" display="javascript:Direciona('2287*PORANGATU');"/>
    <hyperlink ref="I238" r:id="rId21" display="javascript:Direciona('2298*RIO@VERDE');"/>
    <hyperlink ref="I239" r:id="rId22" display="javascript:Direciona('2349*TRINDADE');"/>
    <hyperlink ref="I240" r:id="rId23" display="javascript:Direciona('2361*VALPARAISO@DE@GOIAS');"/>
  </hyperlinks>
  <printOptions horizontalCentered="1"/>
  <pageMargins left="0.98425196850393704" right="0.78740157480314965" top="1.7716535433070868" bottom="0.78740157480314965" header="0" footer="0"/>
  <pageSetup paperSize="9" scale="75" orientation="portrait" r:id="rId24"/>
  <headerFooter>
    <oddHeader>&amp;C&amp;G</oddHeader>
  </headerFooter>
  <drawing r:id="rId25"/>
  <legacyDrawingHF r:id="rId2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5"/>
  <sheetViews>
    <sheetView showGridLines="0" view="pageBreakPreview" topLeftCell="A112" zoomScaleSheetLayoutView="100" workbookViewId="0">
      <selection activeCell="D102" sqref="D102"/>
    </sheetView>
  </sheetViews>
  <sheetFormatPr defaultColWidth="9.33203125" defaultRowHeight="12" x14ac:dyDescent="0.2"/>
  <cols>
    <col min="1" max="1" width="54.83203125" style="8" customWidth="1"/>
    <col min="2" max="2" width="15.83203125" style="20" customWidth="1"/>
    <col min="3" max="7" width="15.83203125" style="8" customWidth="1"/>
    <col min="8" max="8" width="10.5" style="8" customWidth="1"/>
    <col min="9" max="9" width="98.83203125" style="8" bestFit="1" customWidth="1"/>
    <col min="10" max="10" width="14.1640625" style="8" bestFit="1" customWidth="1"/>
    <col min="11" max="16384" width="9.33203125" style="8"/>
  </cols>
  <sheetData>
    <row r="1" spans="1:10" x14ac:dyDescent="0.2">
      <c r="A1" s="348" t="s">
        <v>73</v>
      </c>
      <c r="B1" s="349"/>
      <c r="C1" s="349"/>
      <c r="D1" s="349"/>
      <c r="E1" s="350"/>
      <c r="F1" s="205"/>
      <c r="G1" s="205"/>
    </row>
    <row r="2" spans="1:10" x14ac:dyDescent="0.2">
      <c r="A2" s="351" t="s">
        <v>798</v>
      </c>
      <c r="B2" s="349"/>
      <c r="C2" s="349"/>
      <c r="D2" s="349"/>
      <c r="E2" s="350"/>
      <c r="F2" s="205"/>
      <c r="G2" s="205"/>
    </row>
    <row r="3" spans="1:10" x14ac:dyDescent="0.2">
      <c r="A3" s="348" t="s">
        <v>534</v>
      </c>
      <c r="B3" s="349"/>
      <c r="C3" s="349"/>
      <c r="D3" s="349"/>
      <c r="E3" s="350"/>
      <c r="F3" s="205"/>
      <c r="G3" s="205"/>
    </row>
    <row r="4" spans="1:10" x14ac:dyDescent="0.2">
      <c r="A4" s="390"/>
      <c r="B4" s="390"/>
      <c r="C4" s="390"/>
      <c r="D4" s="390"/>
      <c r="E4" s="391"/>
      <c r="F4" s="237"/>
      <c r="G4" s="237"/>
      <c r="H4" s="129"/>
      <c r="I4" s="94"/>
    </row>
    <row r="5" spans="1:10" x14ac:dyDescent="0.2">
      <c r="A5" s="348" t="s">
        <v>520</v>
      </c>
      <c r="B5" s="369"/>
      <c r="C5" s="373" t="s">
        <v>106</v>
      </c>
      <c r="D5" s="374"/>
      <c r="E5" s="375"/>
      <c r="F5" s="206"/>
      <c r="G5" s="206"/>
      <c r="H5" s="130"/>
      <c r="I5" s="397" t="s">
        <v>533</v>
      </c>
      <c r="J5" s="397"/>
    </row>
    <row r="6" spans="1:10" x14ac:dyDescent="0.2">
      <c r="A6" s="68" t="s">
        <v>8</v>
      </c>
      <c r="B6" s="68" t="s">
        <v>9</v>
      </c>
      <c r="C6" s="74" t="s">
        <v>104</v>
      </c>
      <c r="D6" s="74" t="s">
        <v>536</v>
      </c>
      <c r="E6" s="74" t="s">
        <v>537</v>
      </c>
      <c r="F6" s="205"/>
      <c r="G6" s="205"/>
      <c r="H6" s="131"/>
      <c r="I6" s="397" t="s">
        <v>534</v>
      </c>
      <c r="J6" s="397"/>
    </row>
    <row r="7" spans="1:10" x14ac:dyDescent="0.2">
      <c r="A7" s="356" t="s">
        <v>26</v>
      </c>
      <c r="B7" s="357"/>
      <c r="C7" s="357"/>
      <c r="D7" s="357"/>
      <c r="E7" s="357"/>
      <c r="F7" s="205"/>
      <c r="G7" s="205"/>
      <c r="H7" s="131"/>
      <c r="I7" s="132"/>
    </row>
    <row r="8" spans="1:10" x14ac:dyDescent="0.2">
      <c r="A8" s="62" t="s">
        <v>83</v>
      </c>
      <c r="B8" s="68" t="s">
        <v>0</v>
      </c>
      <c r="C8" s="69">
        <v>1</v>
      </c>
      <c r="D8" s="75"/>
      <c r="E8" s="75">
        <f>ROUND(D8*C8,2)</f>
        <v>0</v>
      </c>
      <c r="F8" s="207"/>
      <c r="G8" s="207"/>
      <c r="H8" s="133"/>
      <c r="I8" s="9" t="s">
        <v>518</v>
      </c>
      <c r="J8" s="9" t="s">
        <v>519</v>
      </c>
    </row>
    <row r="9" spans="1:10" x14ac:dyDescent="0.2">
      <c r="A9" s="62" t="s">
        <v>587</v>
      </c>
      <c r="B9" s="68" t="s">
        <v>1</v>
      </c>
      <c r="C9" s="134">
        <v>0.4</v>
      </c>
      <c r="D9" s="75"/>
      <c r="E9" s="75">
        <f t="shared" ref="E9:E15" si="0">ROUND(D9*C9,2)</f>
        <v>0</v>
      </c>
      <c r="F9" s="238"/>
      <c r="G9" s="238"/>
      <c r="H9" s="135"/>
    </row>
    <row r="10" spans="1:10" x14ac:dyDescent="0.2">
      <c r="A10" s="62" t="s">
        <v>2</v>
      </c>
      <c r="B10" s="68" t="s">
        <v>1</v>
      </c>
      <c r="C10" s="126">
        <v>0</v>
      </c>
      <c r="D10" s="75"/>
      <c r="E10" s="75">
        <f t="shared" si="0"/>
        <v>0</v>
      </c>
      <c r="F10" s="207"/>
      <c r="G10" s="207"/>
      <c r="H10" s="133"/>
      <c r="I10" s="8" t="s">
        <v>574</v>
      </c>
    </row>
    <row r="11" spans="1:10" x14ac:dyDescent="0.2">
      <c r="A11" s="62" t="s">
        <v>3</v>
      </c>
      <c r="B11" s="68" t="s">
        <v>1</v>
      </c>
      <c r="C11" s="69">
        <v>1</v>
      </c>
      <c r="D11" s="75"/>
      <c r="E11" s="75">
        <f t="shared" si="0"/>
        <v>0</v>
      </c>
      <c r="F11" s="238"/>
      <c r="G11" s="238"/>
      <c r="H11" s="135"/>
      <c r="I11" s="120" t="s">
        <v>91</v>
      </c>
      <c r="J11" s="121">
        <v>1150.97</v>
      </c>
    </row>
    <row r="12" spans="1:10" x14ac:dyDescent="0.2">
      <c r="A12" s="62" t="s">
        <v>4</v>
      </c>
      <c r="B12" s="68" t="s">
        <v>0</v>
      </c>
      <c r="C12" s="69">
        <v>1</v>
      </c>
      <c r="D12" s="75"/>
      <c r="E12" s="75">
        <f t="shared" si="0"/>
        <v>0</v>
      </c>
      <c r="F12" s="238"/>
      <c r="G12" s="238"/>
      <c r="H12" s="135"/>
      <c r="I12" s="33" t="s">
        <v>92</v>
      </c>
      <c r="J12" s="34">
        <v>1263.8399999999999</v>
      </c>
    </row>
    <row r="13" spans="1:10" x14ac:dyDescent="0.2">
      <c r="A13" s="62" t="s">
        <v>5</v>
      </c>
      <c r="B13" s="68" t="s">
        <v>0</v>
      </c>
      <c r="C13" s="69">
        <v>1</v>
      </c>
      <c r="D13" s="75"/>
      <c r="E13" s="75">
        <f t="shared" si="0"/>
        <v>0</v>
      </c>
      <c r="F13" s="238"/>
      <c r="G13" s="238"/>
      <c r="H13" s="135"/>
      <c r="I13" s="33" t="s">
        <v>93</v>
      </c>
      <c r="J13" s="34">
        <v>1060</v>
      </c>
    </row>
    <row r="14" spans="1:10" x14ac:dyDescent="0.2">
      <c r="A14" s="62" t="s">
        <v>6</v>
      </c>
      <c r="B14" s="68" t="s">
        <v>0</v>
      </c>
      <c r="C14" s="69">
        <v>1</v>
      </c>
      <c r="D14" s="75"/>
      <c r="E14" s="75">
        <f t="shared" si="0"/>
        <v>0</v>
      </c>
      <c r="F14" s="207"/>
      <c r="G14" s="207"/>
      <c r="H14" s="133"/>
      <c r="I14" s="33" t="s">
        <v>94</v>
      </c>
      <c r="J14" s="34">
        <v>1263.8399999999999</v>
      </c>
    </row>
    <row r="15" spans="1:10" ht="24" x14ac:dyDescent="0.2">
      <c r="A15" s="62" t="s">
        <v>589</v>
      </c>
      <c r="B15" s="57" t="s">
        <v>1</v>
      </c>
      <c r="C15" s="61">
        <v>0.78569999999999995</v>
      </c>
      <c r="D15" s="59"/>
      <c r="E15" s="75">
        <f t="shared" si="0"/>
        <v>0</v>
      </c>
      <c r="F15" s="238"/>
      <c r="G15" s="238"/>
      <c r="H15" s="135"/>
      <c r="I15" s="33" t="s">
        <v>95</v>
      </c>
      <c r="J15" s="34">
        <v>1263.8399999999999</v>
      </c>
    </row>
    <row r="16" spans="1:10" x14ac:dyDescent="0.2">
      <c r="A16" s="394" t="s">
        <v>538</v>
      </c>
      <c r="B16" s="395"/>
      <c r="C16" s="395"/>
      <c r="D16" s="395"/>
      <c r="E16" s="396"/>
      <c r="F16" s="239"/>
      <c r="G16" s="239"/>
      <c r="H16" s="133"/>
      <c r="I16" s="33" t="s">
        <v>96</v>
      </c>
      <c r="J16" s="34">
        <v>1150.97</v>
      </c>
    </row>
    <row r="17" spans="1:10" x14ac:dyDescent="0.2">
      <c r="A17" s="62" t="s">
        <v>10</v>
      </c>
      <c r="B17" s="68" t="s">
        <v>11</v>
      </c>
      <c r="C17" s="69">
        <v>0.5</v>
      </c>
      <c r="D17" s="75"/>
      <c r="E17" s="75">
        <f t="shared" ref="E17:E23" si="1">ROUND(D17*C17,2)</f>
        <v>0</v>
      </c>
      <c r="F17" s="238"/>
      <c r="G17" s="238"/>
      <c r="H17" s="136"/>
      <c r="I17" s="33" t="s">
        <v>97</v>
      </c>
      <c r="J17" s="34">
        <v>1194.06</v>
      </c>
    </row>
    <row r="18" spans="1:10" x14ac:dyDescent="0.2">
      <c r="A18" s="62" t="s">
        <v>12</v>
      </c>
      <c r="B18" s="68" t="s">
        <v>11</v>
      </c>
      <c r="C18" s="69">
        <v>0.5</v>
      </c>
      <c r="D18" s="75"/>
      <c r="E18" s="75">
        <f t="shared" si="1"/>
        <v>0</v>
      </c>
      <c r="F18" s="207"/>
      <c r="G18" s="207"/>
      <c r="I18" s="33" t="s">
        <v>98</v>
      </c>
      <c r="J18" s="34">
        <v>1060</v>
      </c>
    </row>
    <row r="19" spans="1:10" x14ac:dyDescent="0.2">
      <c r="A19" s="62" t="s">
        <v>13</v>
      </c>
      <c r="B19" s="68" t="s">
        <v>11</v>
      </c>
      <c r="C19" s="69">
        <v>0.25</v>
      </c>
      <c r="D19" s="75"/>
      <c r="E19" s="75">
        <f t="shared" si="1"/>
        <v>0</v>
      </c>
      <c r="F19" s="238"/>
      <c r="G19" s="238"/>
      <c r="H19" s="135"/>
      <c r="I19" s="120" t="s">
        <v>18</v>
      </c>
      <c r="J19" s="121">
        <v>1060</v>
      </c>
    </row>
    <row r="20" spans="1:10" x14ac:dyDescent="0.2">
      <c r="A20" s="62" t="s">
        <v>14</v>
      </c>
      <c r="B20" s="68" t="s">
        <v>11</v>
      </c>
      <c r="C20" s="69">
        <v>0.41670000000000001</v>
      </c>
      <c r="D20" s="75"/>
      <c r="E20" s="75">
        <f t="shared" si="1"/>
        <v>0</v>
      </c>
      <c r="F20" s="238"/>
      <c r="G20" s="238"/>
      <c r="H20" s="135"/>
      <c r="I20" s="33" t="s">
        <v>99</v>
      </c>
      <c r="J20" s="34">
        <v>1263.8399999999999</v>
      </c>
    </row>
    <row r="21" spans="1:10" x14ac:dyDescent="0.2">
      <c r="A21" s="62" t="s">
        <v>15</v>
      </c>
      <c r="B21" s="68" t="s">
        <v>11</v>
      </c>
      <c r="C21" s="69">
        <v>0.25</v>
      </c>
      <c r="D21" s="75"/>
      <c r="E21" s="75">
        <f t="shared" si="1"/>
        <v>0</v>
      </c>
      <c r="F21" s="238"/>
      <c r="G21" s="238"/>
      <c r="H21" s="136"/>
      <c r="I21" s="33" t="s">
        <v>3</v>
      </c>
      <c r="J21" s="34">
        <v>308</v>
      </c>
    </row>
    <row r="22" spans="1:10" x14ac:dyDescent="0.2">
      <c r="A22" s="62" t="s">
        <v>16</v>
      </c>
      <c r="B22" s="68" t="s">
        <v>11</v>
      </c>
      <c r="C22" s="69">
        <v>8.3299999999999999E-2</v>
      </c>
      <c r="D22" s="75"/>
      <c r="E22" s="75">
        <f t="shared" si="1"/>
        <v>0</v>
      </c>
      <c r="F22" s="207"/>
      <c r="G22" s="207"/>
      <c r="I22" s="33" t="s">
        <v>2</v>
      </c>
      <c r="J22" s="35">
        <v>0.2</v>
      </c>
    </row>
    <row r="23" spans="1:10" x14ac:dyDescent="0.2">
      <c r="A23" s="62" t="s">
        <v>17</v>
      </c>
      <c r="B23" s="68" t="s">
        <v>11</v>
      </c>
      <c r="C23" s="69">
        <v>2</v>
      </c>
      <c r="D23" s="75"/>
      <c r="E23" s="75">
        <f t="shared" si="1"/>
        <v>0</v>
      </c>
      <c r="F23" s="207"/>
      <c r="G23" s="207"/>
    </row>
    <row r="24" spans="1:10" x14ac:dyDescent="0.2">
      <c r="A24" s="376"/>
      <c r="B24" s="376"/>
      <c r="C24" s="376"/>
      <c r="D24" s="376"/>
      <c r="E24" s="377"/>
      <c r="F24" s="213"/>
      <c r="G24" s="213"/>
      <c r="I24" s="8" t="s">
        <v>575</v>
      </c>
    </row>
    <row r="25" spans="1:10" x14ac:dyDescent="0.2">
      <c r="A25" s="352" t="s">
        <v>22</v>
      </c>
      <c r="B25" s="352"/>
      <c r="C25" s="352"/>
      <c r="D25" s="352"/>
      <c r="E25" s="176">
        <f>SUM(E17:E23,E8:E15)</f>
        <v>0</v>
      </c>
      <c r="F25" s="214"/>
      <c r="G25" s="214"/>
      <c r="I25" s="33" t="s">
        <v>576</v>
      </c>
      <c r="J25" s="34">
        <v>1407.5</v>
      </c>
    </row>
    <row r="26" spans="1:10" x14ac:dyDescent="0.2">
      <c r="A26" s="352" t="s">
        <v>23</v>
      </c>
      <c r="B26" s="352"/>
      <c r="C26" s="352"/>
      <c r="D26" s="352"/>
      <c r="E26" s="183">
        <v>3</v>
      </c>
      <c r="F26" s="240"/>
      <c r="G26" s="240"/>
      <c r="I26" s="33" t="s">
        <v>42</v>
      </c>
      <c r="J26" s="34">
        <v>1191.5</v>
      </c>
    </row>
    <row r="27" spans="1:10" x14ac:dyDescent="0.2">
      <c r="A27" s="352" t="s">
        <v>24</v>
      </c>
      <c r="B27" s="352"/>
      <c r="C27" s="352"/>
      <c r="D27" s="352"/>
      <c r="E27" s="176">
        <f>ROUND(E25*E26,2)</f>
        <v>0</v>
      </c>
      <c r="F27" s="214"/>
      <c r="G27" s="214"/>
      <c r="I27" s="33" t="s">
        <v>577</v>
      </c>
      <c r="J27" s="34">
        <v>998</v>
      </c>
    </row>
    <row r="28" spans="1:10" x14ac:dyDescent="0.2">
      <c r="A28" s="390"/>
      <c r="B28" s="390"/>
      <c r="C28" s="390"/>
      <c r="D28" s="390"/>
      <c r="E28" s="391"/>
      <c r="F28" s="237"/>
      <c r="G28" s="237"/>
      <c r="I28" s="33" t="s">
        <v>3</v>
      </c>
      <c r="J28" s="34">
        <v>225</v>
      </c>
    </row>
    <row r="29" spans="1:10" x14ac:dyDescent="0.2">
      <c r="A29" s="348" t="s">
        <v>588</v>
      </c>
      <c r="B29" s="369"/>
      <c r="C29" s="373" t="s">
        <v>106</v>
      </c>
      <c r="D29" s="374"/>
      <c r="E29" s="375"/>
      <c r="F29" s="206"/>
      <c r="G29" s="206"/>
      <c r="I29" s="33" t="s">
        <v>578</v>
      </c>
      <c r="J29" s="34">
        <v>19</v>
      </c>
    </row>
    <row r="30" spans="1:10" x14ac:dyDescent="0.2">
      <c r="A30" s="68" t="s">
        <v>8</v>
      </c>
      <c r="B30" s="68" t="s">
        <v>9</v>
      </c>
      <c r="C30" s="125" t="s">
        <v>104</v>
      </c>
      <c r="D30" s="125" t="s">
        <v>536</v>
      </c>
      <c r="E30" s="125" t="s">
        <v>537</v>
      </c>
      <c r="F30" s="213"/>
      <c r="G30" s="213"/>
    </row>
    <row r="31" spans="1:10" ht="12.75" x14ac:dyDescent="0.2">
      <c r="A31" s="356" t="s">
        <v>26</v>
      </c>
      <c r="B31" s="357"/>
      <c r="C31" s="357"/>
      <c r="D31" s="357"/>
      <c r="E31" s="357"/>
      <c r="F31" s="205"/>
      <c r="G31" s="205"/>
      <c r="I31" s="36" t="s">
        <v>579</v>
      </c>
    </row>
    <row r="32" spans="1:10" x14ac:dyDescent="0.2">
      <c r="A32" s="62" t="s">
        <v>586</v>
      </c>
      <c r="B32" s="68" t="s">
        <v>0</v>
      </c>
      <c r="C32" s="69">
        <v>1</v>
      </c>
      <c r="D32" s="75"/>
      <c r="E32" s="75">
        <f>ROUND(D32*C32,2)</f>
        <v>0</v>
      </c>
      <c r="F32" s="207"/>
      <c r="G32" s="207"/>
      <c r="I32" s="33" t="s">
        <v>580</v>
      </c>
      <c r="J32" s="34">
        <v>1570.82</v>
      </c>
    </row>
    <row r="33" spans="1:10" x14ac:dyDescent="0.2">
      <c r="A33" s="62" t="s">
        <v>587</v>
      </c>
      <c r="B33" s="68" t="s">
        <v>1</v>
      </c>
      <c r="C33" s="134">
        <v>0.4</v>
      </c>
      <c r="D33" s="75"/>
      <c r="E33" s="75">
        <f t="shared" ref="E33:E39" si="2">ROUND(D33*C33,2)</f>
        <v>0</v>
      </c>
      <c r="F33" s="207"/>
      <c r="G33" s="207"/>
    </row>
    <row r="34" spans="1:10" ht="12.75" x14ac:dyDescent="0.2">
      <c r="A34" s="62" t="s">
        <v>2</v>
      </c>
      <c r="B34" s="68" t="s">
        <v>1</v>
      </c>
      <c r="C34" s="126">
        <v>0</v>
      </c>
      <c r="D34" s="75"/>
      <c r="E34" s="75">
        <f t="shared" si="2"/>
        <v>0</v>
      </c>
      <c r="F34" s="207"/>
      <c r="G34" s="207"/>
      <c r="I34" s="36" t="s">
        <v>102</v>
      </c>
    </row>
    <row r="35" spans="1:10" x14ac:dyDescent="0.2">
      <c r="A35" s="62" t="s">
        <v>3</v>
      </c>
      <c r="B35" s="68" t="s">
        <v>1</v>
      </c>
      <c r="C35" s="69">
        <v>1</v>
      </c>
      <c r="D35" s="75"/>
      <c r="E35" s="75">
        <f t="shared" si="2"/>
        <v>0</v>
      </c>
      <c r="F35" s="207"/>
      <c r="G35" s="207"/>
      <c r="I35" s="33" t="s">
        <v>103</v>
      </c>
      <c r="J35" s="34">
        <v>2322.06</v>
      </c>
    </row>
    <row r="36" spans="1:10" x14ac:dyDescent="0.2">
      <c r="A36" s="62" t="s">
        <v>4</v>
      </c>
      <c r="B36" s="68" t="s">
        <v>0</v>
      </c>
      <c r="C36" s="69">
        <v>1</v>
      </c>
      <c r="D36" s="75"/>
      <c r="E36" s="75">
        <f t="shared" si="2"/>
        <v>0</v>
      </c>
      <c r="F36" s="207"/>
      <c r="G36" s="207"/>
    </row>
    <row r="37" spans="1:10" ht="12.75" x14ac:dyDescent="0.2">
      <c r="A37" s="62" t="s">
        <v>5</v>
      </c>
      <c r="B37" s="68" t="s">
        <v>0</v>
      </c>
      <c r="C37" s="69">
        <v>1</v>
      </c>
      <c r="D37" s="75"/>
      <c r="E37" s="75">
        <f t="shared" si="2"/>
        <v>0</v>
      </c>
      <c r="F37" s="207"/>
      <c r="G37" s="207"/>
      <c r="I37" s="36" t="s">
        <v>523</v>
      </c>
    </row>
    <row r="38" spans="1:10" x14ac:dyDescent="0.2">
      <c r="A38" s="62" t="s">
        <v>6</v>
      </c>
      <c r="B38" s="68" t="s">
        <v>0</v>
      </c>
      <c r="C38" s="69">
        <v>1</v>
      </c>
      <c r="D38" s="75"/>
      <c r="E38" s="75">
        <f t="shared" si="2"/>
        <v>0</v>
      </c>
      <c r="F38" s="207"/>
      <c r="G38" s="207"/>
      <c r="I38" s="33" t="s">
        <v>524</v>
      </c>
      <c r="J38" s="34">
        <v>1475.88</v>
      </c>
    </row>
    <row r="39" spans="1:10" ht="24" x14ac:dyDescent="0.2">
      <c r="A39" s="62" t="s">
        <v>589</v>
      </c>
      <c r="B39" s="57" t="s">
        <v>1</v>
      </c>
      <c r="C39" s="61">
        <v>0.78569999999999995</v>
      </c>
      <c r="D39" s="59"/>
      <c r="E39" s="75">
        <f t="shared" si="2"/>
        <v>0</v>
      </c>
      <c r="F39" s="207"/>
      <c r="G39" s="207"/>
    </row>
    <row r="40" spans="1:10" ht="12.75" x14ac:dyDescent="0.2">
      <c r="A40" s="394" t="s">
        <v>538</v>
      </c>
      <c r="B40" s="395"/>
      <c r="C40" s="395"/>
      <c r="D40" s="395"/>
      <c r="E40" s="396"/>
      <c r="F40" s="205"/>
      <c r="G40" s="205"/>
      <c r="I40" s="36" t="s">
        <v>584</v>
      </c>
    </row>
    <row r="41" spans="1:10" x14ac:dyDescent="0.2">
      <c r="A41" s="62" t="s">
        <v>10</v>
      </c>
      <c r="B41" s="68" t="s">
        <v>11</v>
      </c>
      <c r="C41" s="69">
        <v>0.5</v>
      </c>
      <c r="D41" s="75"/>
      <c r="E41" s="75">
        <f t="shared" ref="E41:E47" si="3">ROUND(D41*C41,2)</f>
        <v>0</v>
      </c>
      <c r="F41" s="207"/>
      <c r="G41" s="207"/>
      <c r="I41" s="120" t="s">
        <v>583</v>
      </c>
      <c r="J41" s="121">
        <v>1425.72</v>
      </c>
    </row>
    <row r="42" spans="1:10" x14ac:dyDescent="0.2">
      <c r="A42" s="62" t="s">
        <v>12</v>
      </c>
      <c r="B42" s="68" t="s">
        <v>11</v>
      </c>
      <c r="C42" s="69">
        <v>0.5</v>
      </c>
      <c r="D42" s="75"/>
      <c r="E42" s="75">
        <f t="shared" si="3"/>
        <v>0</v>
      </c>
      <c r="F42" s="207"/>
      <c r="G42" s="207"/>
    </row>
    <row r="43" spans="1:10" ht="12.75" x14ac:dyDescent="0.2">
      <c r="A43" s="62" t="s">
        <v>13</v>
      </c>
      <c r="B43" s="68" t="s">
        <v>11</v>
      </c>
      <c r="C43" s="69">
        <v>0.25</v>
      </c>
      <c r="D43" s="75"/>
      <c r="E43" s="75">
        <f t="shared" si="3"/>
        <v>0</v>
      </c>
      <c r="F43" s="207"/>
      <c r="G43" s="207"/>
      <c r="I43" s="36" t="s">
        <v>582</v>
      </c>
    </row>
    <row r="44" spans="1:10" x14ac:dyDescent="0.2">
      <c r="A44" s="62" t="s">
        <v>14</v>
      </c>
      <c r="B44" s="68" t="s">
        <v>11</v>
      </c>
      <c r="C44" s="69">
        <v>0.41670000000000001</v>
      </c>
      <c r="D44" s="75"/>
      <c r="E44" s="75">
        <f t="shared" si="3"/>
        <v>0</v>
      </c>
      <c r="F44" s="207"/>
      <c r="G44" s="207"/>
      <c r="I44" s="33" t="s">
        <v>581</v>
      </c>
      <c r="J44" s="34">
        <v>1550.81</v>
      </c>
    </row>
    <row r="45" spans="1:10" x14ac:dyDescent="0.2">
      <c r="A45" s="62" t="s">
        <v>15</v>
      </c>
      <c r="B45" s="68" t="s">
        <v>11</v>
      </c>
      <c r="C45" s="69">
        <v>0.25</v>
      </c>
      <c r="D45" s="75"/>
      <c r="E45" s="75">
        <f t="shared" si="3"/>
        <v>0</v>
      </c>
      <c r="F45" s="207"/>
      <c r="G45" s="207"/>
    </row>
    <row r="46" spans="1:10" ht="12.75" x14ac:dyDescent="0.2">
      <c r="A46" s="62" t="s">
        <v>16</v>
      </c>
      <c r="B46" s="68" t="s">
        <v>11</v>
      </c>
      <c r="C46" s="69">
        <v>8.3299999999999999E-2</v>
      </c>
      <c r="D46" s="75"/>
      <c r="E46" s="75">
        <f t="shared" si="3"/>
        <v>0</v>
      </c>
      <c r="F46" s="207"/>
      <c r="G46" s="207"/>
      <c r="I46" s="36" t="s">
        <v>525</v>
      </c>
    </row>
    <row r="47" spans="1:10" x14ac:dyDescent="0.2">
      <c r="A47" s="62" t="s">
        <v>25</v>
      </c>
      <c r="B47" s="68" t="s">
        <v>11</v>
      </c>
      <c r="C47" s="69">
        <v>2</v>
      </c>
      <c r="D47" s="75"/>
      <c r="E47" s="75">
        <f t="shared" si="3"/>
        <v>0</v>
      </c>
      <c r="F47" s="207"/>
      <c r="G47" s="207"/>
      <c r="I47" s="33" t="s">
        <v>526</v>
      </c>
      <c r="J47" s="34">
        <v>1146.1400000000001</v>
      </c>
    </row>
    <row r="48" spans="1:10" x14ac:dyDescent="0.2">
      <c r="A48" s="376"/>
      <c r="B48" s="376"/>
      <c r="C48" s="376"/>
      <c r="D48" s="376"/>
      <c r="E48" s="377"/>
      <c r="F48" s="213"/>
      <c r="G48" s="213"/>
    </row>
    <row r="49" spans="1:18" x14ac:dyDescent="0.2">
      <c r="A49" s="352" t="s">
        <v>22</v>
      </c>
      <c r="B49" s="352"/>
      <c r="C49" s="352"/>
      <c r="D49" s="352"/>
      <c r="E49" s="176">
        <f>SUM(E41:E47,E32:E39)</f>
        <v>0</v>
      </c>
      <c r="F49" s="214"/>
      <c r="G49" s="214"/>
    </row>
    <row r="50" spans="1:18" x14ac:dyDescent="0.2">
      <c r="A50" s="352" t="s">
        <v>23</v>
      </c>
      <c r="B50" s="352"/>
      <c r="C50" s="352"/>
      <c r="D50" s="352"/>
      <c r="E50" s="177">
        <v>1</v>
      </c>
      <c r="F50" s="215"/>
      <c r="G50" s="215"/>
    </row>
    <row r="51" spans="1:18" ht="12.75" x14ac:dyDescent="0.2">
      <c r="A51" s="352" t="s">
        <v>24</v>
      </c>
      <c r="B51" s="352"/>
      <c r="C51" s="352"/>
      <c r="D51" s="352"/>
      <c r="E51" s="176">
        <f>ROUND(E49*E50,2)</f>
        <v>0</v>
      </c>
      <c r="F51" s="214"/>
      <c r="G51" s="214"/>
      <c r="I51"/>
    </row>
    <row r="52" spans="1:18" ht="12.75" x14ac:dyDescent="0.2">
      <c r="A52" s="26"/>
      <c r="B52" s="26"/>
      <c r="C52" s="26"/>
      <c r="D52" s="26"/>
      <c r="E52" s="26"/>
      <c r="F52" s="26"/>
      <c r="G52" s="26"/>
      <c r="I52"/>
    </row>
    <row r="53" spans="1:18" ht="12.75" x14ac:dyDescent="0.2">
      <c r="A53" s="348" t="s">
        <v>572</v>
      </c>
      <c r="B53" s="368"/>
      <c r="C53" s="368"/>
      <c r="D53" s="368"/>
      <c r="E53" s="369"/>
      <c r="F53" s="188"/>
      <c r="G53" s="188"/>
      <c r="I53"/>
    </row>
    <row r="54" spans="1:18" ht="12.75" x14ac:dyDescent="0.2">
      <c r="A54" s="351" t="s">
        <v>86</v>
      </c>
      <c r="B54" s="349"/>
      <c r="C54" s="349"/>
      <c r="D54" s="349"/>
      <c r="E54" s="350"/>
      <c r="F54" s="205"/>
      <c r="G54" s="205"/>
      <c r="I54"/>
    </row>
    <row r="55" spans="1:18" ht="12.75" x14ac:dyDescent="0.2">
      <c r="A55" s="68" t="s">
        <v>8</v>
      </c>
      <c r="B55" s="77" t="s">
        <v>9</v>
      </c>
      <c r="C55" s="78"/>
      <c r="D55" s="77" t="s">
        <v>28</v>
      </c>
      <c r="E55" s="78"/>
      <c r="F55" s="206"/>
      <c r="G55" s="206"/>
      <c r="I55"/>
    </row>
    <row r="56" spans="1:18" ht="12.75" x14ac:dyDescent="0.2">
      <c r="A56" s="62" t="s">
        <v>43</v>
      </c>
      <c r="B56" s="77" t="s">
        <v>44</v>
      </c>
      <c r="C56" s="78"/>
      <c r="D56" s="109">
        <f>'LEV COLETA RSU'!D475</f>
        <v>51.418700000000001</v>
      </c>
      <c r="E56" s="80"/>
      <c r="F56" s="216"/>
      <c r="G56" s="216"/>
      <c r="I56"/>
    </row>
    <row r="57" spans="1:18" ht="12.75" x14ac:dyDescent="0.2">
      <c r="A57" s="62" t="s">
        <v>45</v>
      </c>
      <c r="B57" s="77" t="s">
        <v>46</v>
      </c>
      <c r="C57" s="78"/>
      <c r="D57" s="89">
        <v>25.25</v>
      </c>
      <c r="E57" s="80"/>
      <c r="F57" s="216"/>
      <c r="G57" s="216"/>
      <c r="I57"/>
    </row>
    <row r="58" spans="1:18" ht="12.75" x14ac:dyDescent="0.2">
      <c r="A58" s="62" t="s">
        <v>47</v>
      </c>
      <c r="B58" s="77" t="s">
        <v>44</v>
      </c>
      <c r="C58" s="78"/>
      <c r="D58" s="89">
        <f>D56*D57</f>
        <v>1298.322175</v>
      </c>
      <c r="E58" s="80"/>
      <c r="F58" s="216"/>
      <c r="G58" s="216"/>
      <c r="I58"/>
    </row>
    <row r="59" spans="1:18" x14ac:dyDescent="0.2">
      <c r="A59" s="62" t="s">
        <v>48</v>
      </c>
      <c r="B59" s="77" t="s">
        <v>49</v>
      </c>
      <c r="C59" s="78"/>
      <c r="D59" s="90">
        <v>0.56000000000000005</v>
      </c>
      <c r="E59" s="81"/>
      <c r="F59" s="217"/>
      <c r="G59" s="217"/>
    </row>
    <row r="60" spans="1:18" x14ac:dyDescent="0.2">
      <c r="A60" s="85" t="s">
        <v>539</v>
      </c>
      <c r="B60" s="77" t="s">
        <v>50</v>
      </c>
      <c r="C60" s="78"/>
      <c r="D60" s="90">
        <f>D59*D58</f>
        <v>727.06041800000003</v>
      </c>
      <c r="E60" s="81"/>
      <c r="F60" s="217"/>
      <c r="G60" s="217"/>
    </row>
    <row r="61" spans="1:18" x14ac:dyDescent="0.2">
      <c r="A61" s="351" t="s">
        <v>544</v>
      </c>
      <c r="B61" s="349"/>
      <c r="C61" s="349"/>
      <c r="D61" s="349"/>
      <c r="E61" s="350"/>
      <c r="F61" s="205"/>
      <c r="G61" s="205"/>
      <c r="I61" s="337" t="s">
        <v>651</v>
      </c>
      <c r="J61" s="338"/>
      <c r="K61" s="338"/>
      <c r="L61" s="338"/>
      <c r="M61" s="338"/>
      <c r="N61" s="338"/>
      <c r="O61" s="338"/>
      <c r="P61" s="338"/>
      <c r="Q61" s="338"/>
      <c r="R61" s="339"/>
    </row>
    <row r="62" spans="1:18" x14ac:dyDescent="0.2">
      <c r="A62" s="68" t="s">
        <v>8</v>
      </c>
      <c r="B62" s="77" t="s">
        <v>9</v>
      </c>
      <c r="C62" s="78"/>
      <c r="D62" s="77" t="s">
        <v>28</v>
      </c>
      <c r="E62" s="78"/>
      <c r="F62" s="206"/>
      <c r="G62" s="206"/>
      <c r="I62" s="82" t="s">
        <v>642</v>
      </c>
      <c r="J62" s="83">
        <v>2011</v>
      </c>
      <c r="K62" s="83">
        <v>2012</v>
      </c>
      <c r="L62" s="83">
        <v>2013</v>
      </c>
      <c r="M62" s="83">
        <v>2014</v>
      </c>
      <c r="N62" s="83">
        <v>2015</v>
      </c>
      <c r="O62" s="83">
        <v>2016</v>
      </c>
      <c r="P62" s="83">
        <v>2017</v>
      </c>
      <c r="Q62" s="83">
        <v>2018</v>
      </c>
      <c r="R62" s="84">
        <v>2019</v>
      </c>
    </row>
    <row r="63" spans="1:18" x14ac:dyDescent="0.2">
      <c r="A63" s="62" t="s">
        <v>43</v>
      </c>
      <c r="B63" s="77" t="s">
        <v>44</v>
      </c>
      <c r="C63" s="78"/>
      <c r="D63" s="89">
        <f>D56*0.4</f>
        <v>20.567480000000003</v>
      </c>
      <c r="E63" s="80"/>
      <c r="F63" s="216"/>
      <c r="G63" s="216"/>
      <c r="I63" s="86" t="s">
        <v>643</v>
      </c>
      <c r="J63" s="87">
        <v>8.6E-3</v>
      </c>
      <c r="K63" s="87">
        <v>8.8999999999999999E-3</v>
      </c>
      <c r="L63" s="87">
        <v>6.0000000000000001E-3</v>
      </c>
      <c r="M63" s="87">
        <v>8.5000000000000006E-3</v>
      </c>
      <c r="N63" s="87">
        <v>9.4000000000000004E-3</v>
      </c>
      <c r="O63" s="87">
        <v>1.06E-2</v>
      </c>
      <c r="P63" s="87">
        <v>1.09E-2</v>
      </c>
      <c r="Q63" s="87">
        <v>5.7999999999999996E-3</v>
      </c>
      <c r="R63" s="87">
        <v>5.4000000000000003E-3</v>
      </c>
    </row>
    <row r="64" spans="1:18" x14ac:dyDescent="0.2">
      <c r="A64" s="62" t="s">
        <v>45</v>
      </c>
      <c r="B64" s="77" t="s">
        <v>46</v>
      </c>
      <c r="C64" s="78"/>
      <c r="D64" s="89">
        <v>25.25</v>
      </c>
      <c r="E64" s="80"/>
      <c r="F64" s="216"/>
      <c r="G64" s="216"/>
      <c r="I64" s="82" t="s">
        <v>644</v>
      </c>
      <c r="J64" s="88">
        <v>8.3999999999999995E-3</v>
      </c>
      <c r="K64" s="88">
        <v>7.4999999999999997E-3</v>
      </c>
      <c r="L64" s="88">
        <v>4.8999999999999998E-3</v>
      </c>
      <c r="M64" s="88">
        <v>7.9000000000000008E-3</v>
      </c>
      <c r="N64" s="88">
        <v>8.2000000000000007E-3</v>
      </c>
      <c r="O64" s="88">
        <v>0.01</v>
      </c>
      <c r="P64" s="88">
        <v>8.6999999999999994E-3</v>
      </c>
      <c r="Q64" s="88">
        <v>4.7000000000000002E-3</v>
      </c>
      <c r="R64" s="88">
        <v>4.8999999999999998E-3</v>
      </c>
    </row>
    <row r="65" spans="1:18" x14ac:dyDescent="0.2">
      <c r="A65" s="62" t="s">
        <v>47</v>
      </c>
      <c r="B65" s="77" t="s">
        <v>44</v>
      </c>
      <c r="C65" s="78"/>
      <c r="D65" s="89">
        <f>D63*D64</f>
        <v>519.32887000000005</v>
      </c>
      <c r="E65" s="80"/>
      <c r="F65" s="216"/>
      <c r="G65" s="216"/>
      <c r="I65" s="86" t="s">
        <v>645</v>
      </c>
      <c r="J65" s="87">
        <v>9.1999999999999998E-3</v>
      </c>
      <c r="K65" s="87">
        <v>8.2000000000000007E-3</v>
      </c>
      <c r="L65" s="87">
        <v>5.4999999999999997E-3</v>
      </c>
      <c r="M65" s="87">
        <v>7.7000000000000002E-3</v>
      </c>
      <c r="N65" s="87">
        <v>1.04E-2</v>
      </c>
      <c r="O65" s="87">
        <v>1.1599999999999999E-2</v>
      </c>
      <c r="P65" s="87">
        <v>1.0500000000000001E-2</v>
      </c>
      <c r="Q65" s="87">
        <v>5.3E-3</v>
      </c>
      <c r="R65" s="87">
        <v>4.7000000000000002E-3</v>
      </c>
    </row>
    <row r="66" spans="1:18" x14ac:dyDescent="0.2">
      <c r="A66" s="62" t="s">
        <v>48</v>
      </c>
      <c r="B66" s="77" t="s">
        <v>49</v>
      </c>
      <c r="C66" s="78"/>
      <c r="D66" s="90">
        <v>0.56000000000000005</v>
      </c>
      <c r="E66" s="81"/>
      <c r="F66" s="217"/>
      <c r="G66" s="217"/>
      <c r="I66" s="82" t="s">
        <v>646</v>
      </c>
      <c r="J66" s="88">
        <v>8.3999999999999995E-3</v>
      </c>
      <c r="K66" s="88">
        <v>7.1000000000000004E-3</v>
      </c>
      <c r="L66" s="88">
        <v>6.1000000000000004E-3</v>
      </c>
      <c r="M66" s="88">
        <v>8.2000000000000007E-3</v>
      </c>
      <c r="N66" s="88">
        <v>9.4999999999999998E-3</v>
      </c>
      <c r="O66" s="88">
        <v>1.06E-2</v>
      </c>
      <c r="P66" s="88">
        <v>7.9000000000000008E-3</v>
      </c>
      <c r="Q66" s="88">
        <v>5.1999999999999998E-3</v>
      </c>
      <c r="R66" s="88">
        <v>5.1999999999999998E-3</v>
      </c>
    </row>
    <row r="67" spans="1:18" x14ac:dyDescent="0.2">
      <c r="A67" s="85" t="s">
        <v>539</v>
      </c>
      <c r="B67" s="77" t="s">
        <v>50</v>
      </c>
      <c r="C67" s="78"/>
      <c r="D67" s="90">
        <f>D65*D66</f>
        <v>290.82416720000003</v>
      </c>
      <c r="E67" s="81"/>
      <c r="F67" s="217"/>
      <c r="G67" s="217"/>
      <c r="I67" s="86" t="s">
        <v>647</v>
      </c>
      <c r="J67" s="87">
        <v>9.9000000000000008E-3</v>
      </c>
      <c r="K67" s="87">
        <v>7.4000000000000003E-3</v>
      </c>
      <c r="L67" s="87">
        <v>6.0000000000000001E-3</v>
      </c>
      <c r="M67" s="87">
        <v>8.6999999999999994E-3</v>
      </c>
      <c r="N67" s="87">
        <v>9.9000000000000008E-3</v>
      </c>
      <c r="O67" s="87">
        <v>1.11E-2</v>
      </c>
      <c r="P67" s="87">
        <v>9.2999999999999992E-3</v>
      </c>
      <c r="Q67" s="87">
        <v>5.1999999999999998E-3</v>
      </c>
      <c r="R67" s="87">
        <v>5.4000000000000003E-3</v>
      </c>
    </row>
    <row r="68" spans="1:18" x14ac:dyDescent="0.2">
      <c r="A68" s="351" t="s">
        <v>540</v>
      </c>
      <c r="B68" s="349"/>
      <c r="C68" s="349"/>
      <c r="D68" s="349"/>
      <c r="E68" s="350"/>
      <c r="F68" s="205"/>
      <c r="G68" s="205"/>
      <c r="I68" s="82" t="s">
        <v>648</v>
      </c>
      <c r="J68" s="88">
        <v>9.5999999999999992E-3</v>
      </c>
      <c r="K68" s="88">
        <v>6.4000000000000003E-3</v>
      </c>
      <c r="L68" s="88">
        <v>6.1000000000000004E-3</v>
      </c>
      <c r="M68" s="88">
        <v>8.2000000000000007E-3</v>
      </c>
      <c r="N68" s="88">
        <v>1.0699999999999999E-2</v>
      </c>
      <c r="O68" s="88">
        <v>1.1599999999999999E-2</v>
      </c>
      <c r="P68" s="88">
        <v>8.0999999999999996E-3</v>
      </c>
      <c r="Q68" s="88">
        <v>5.1999999999999998E-3</v>
      </c>
      <c r="R68" s="88">
        <v>4.7000000000000002E-3</v>
      </c>
    </row>
    <row r="69" spans="1:18" x14ac:dyDescent="0.2">
      <c r="A69" s="68" t="s">
        <v>8</v>
      </c>
      <c r="B69" s="77" t="s">
        <v>9</v>
      </c>
      <c r="C69" s="78"/>
      <c r="D69" s="77" t="s">
        <v>28</v>
      </c>
      <c r="E69" s="78"/>
      <c r="F69" s="206"/>
      <c r="G69" s="206"/>
      <c r="I69" s="86" t="s">
        <v>649</v>
      </c>
      <c r="J69" s="87">
        <v>9.7000000000000003E-3</v>
      </c>
      <c r="K69" s="87">
        <v>6.7999999999999996E-3</v>
      </c>
      <c r="L69" s="87">
        <v>7.1999999999999998E-3</v>
      </c>
      <c r="M69" s="87">
        <v>9.4999999999999998E-3</v>
      </c>
      <c r="N69" s="87">
        <v>1.18E-2</v>
      </c>
      <c r="O69" s="87">
        <v>1.11E-2</v>
      </c>
      <c r="P69" s="87">
        <v>8.0000000000000002E-3</v>
      </c>
      <c r="Q69" s="87">
        <v>5.4000000000000003E-3</v>
      </c>
      <c r="R69" s="87">
        <v>5.0000000000000001E-3</v>
      </c>
    </row>
    <row r="70" spans="1:18" x14ac:dyDescent="0.2">
      <c r="A70" s="62" t="s">
        <v>51</v>
      </c>
      <c r="B70" s="77" t="s">
        <v>52</v>
      </c>
      <c r="C70" s="78"/>
      <c r="D70" s="89">
        <v>48</v>
      </c>
      <c r="E70" s="92"/>
      <c r="F70" s="218"/>
      <c r="G70" s="218"/>
      <c r="I70" s="82" t="s">
        <v>650</v>
      </c>
      <c r="J70" s="88">
        <v>1.0699999999999999E-2</v>
      </c>
      <c r="K70" s="88">
        <v>6.8999999999999999E-3</v>
      </c>
      <c r="L70" s="88">
        <v>7.1000000000000004E-3</v>
      </c>
      <c r="M70" s="88">
        <v>8.6999999999999994E-3</v>
      </c>
      <c r="N70" s="88">
        <v>1.11E-2</v>
      </c>
      <c r="O70" s="88">
        <v>1.2200000000000001E-2</v>
      </c>
      <c r="P70" s="88">
        <v>8.0000000000000002E-3</v>
      </c>
      <c r="Q70" s="88">
        <v>5.0000000000000001E-3</v>
      </c>
      <c r="R70" s="91">
        <v>5.0000000000000001E-3</v>
      </c>
    </row>
    <row r="71" spans="1:18" x14ac:dyDescent="0.2">
      <c r="A71" s="62" t="s">
        <v>53</v>
      </c>
      <c r="B71" s="77" t="s">
        <v>54</v>
      </c>
      <c r="C71" s="78"/>
      <c r="D71" s="89">
        <v>1</v>
      </c>
      <c r="E71" s="92"/>
      <c r="F71" s="218"/>
      <c r="G71" s="218"/>
    </row>
    <row r="72" spans="1:18" x14ac:dyDescent="0.2">
      <c r="A72" s="62" t="s">
        <v>55</v>
      </c>
      <c r="B72" s="77" t="s">
        <v>52</v>
      </c>
      <c r="C72" s="78"/>
      <c r="D72" s="89">
        <v>48</v>
      </c>
      <c r="E72" s="92"/>
      <c r="F72" s="218"/>
      <c r="G72" s="218"/>
    </row>
    <row r="73" spans="1:18" x14ac:dyDescent="0.2">
      <c r="A73" s="62" t="s">
        <v>56</v>
      </c>
      <c r="B73" s="77" t="s">
        <v>41</v>
      </c>
      <c r="C73" s="78"/>
      <c r="D73" s="104">
        <v>0.2</v>
      </c>
      <c r="E73" s="96"/>
      <c r="F73" s="219"/>
      <c r="G73" s="219"/>
    </row>
    <row r="74" spans="1:18" x14ac:dyDescent="0.2">
      <c r="A74" s="62" t="s">
        <v>57</v>
      </c>
      <c r="B74" s="77" t="s">
        <v>41</v>
      </c>
      <c r="C74" s="78"/>
      <c r="D74" s="104">
        <v>0.8</v>
      </c>
      <c r="E74" s="96"/>
      <c r="F74" s="219"/>
      <c r="G74" s="219"/>
      <c r="I74" s="93"/>
    </row>
    <row r="75" spans="1:18" ht="12.75" thickBot="1" x14ac:dyDescent="0.25">
      <c r="A75" s="85" t="s">
        <v>541</v>
      </c>
      <c r="B75" s="77" t="s">
        <v>41</v>
      </c>
      <c r="C75" s="78"/>
      <c r="D75" s="99">
        <v>1.6670000000000001E-2</v>
      </c>
      <c r="E75" s="100"/>
      <c r="F75" s="220"/>
      <c r="G75" s="220"/>
      <c r="I75" s="94"/>
    </row>
    <row r="76" spans="1:18" x14ac:dyDescent="0.2">
      <c r="A76" s="351" t="s">
        <v>87</v>
      </c>
      <c r="B76" s="349"/>
      <c r="C76" s="349"/>
      <c r="D76" s="349"/>
      <c r="E76" s="350"/>
      <c r="F76" s="205"/>
      <c r="G76" s="205"/>
      <c r="I76" s="97" t="s">
        <v>667</v>
      </c>
    </row>
    <row r="77" spans="1:18" x14ac:dyDescent="0.2">
      <c r="A77" s="68" t="s">
        <v>8</v>
      </c>
      <c r="B77" s="77" t="s">
        <v>9</v>
      </c>
      <c r="C77" s="78"/>
      <c r="D77" s="77" t="s">
        <v>28</v>
      </c>
      <c r="E77" s="78"/>
      <c r="F77" s="206"/>
      <c r="G77" s="206"/>
      <c r="I77" s="98"/>
    </row>
    <row r="78" spans="1:18" ht="12.75" thickBot="1" x14ac:dyDescent="0.25">
      <c r="A78" s="62" t="s">
        <v>51</v>
      </c>
      <c r="B78" s="77" t="s">
        <v>58</v>
      </c>
      <c r="C78" s="78"/>
      <c r="D78" s="89">
        <v>4</v>
      </c>
      <c r="E78" s="92"/>
      <c r="F78" s="218"/>
      <c r="G78" s="218"/>
      <c r="I78" s="98"/>
    </row>
    <row r="79" spans="1:18" ht="12.75" thickBot="1" x14ac:dyDescent="0.25">
      <c r="A79" s="62" t="s">
        <v>53</v>
      </c>
      <c r="B79" s="77" t="s">
        <v>54</v>
      </c>
      <c r="C79" s="78"/>
      <c r="D79" s="89">
        <v>1</v>
      </c>
      <c r="E79" s="92"/>
      <c r="F79" s="218"/>
      <c r="G79" s="218"/>
      <c r="I79" s="101" t="s">
        <v>653</v>
      </c>
    </row>
    <row r="80" spans="1:18" x14ac:dyDescent="0.2">
      <c r="A80" s="62" t="s">
        <v>55</v>
      </c>
      <c r="B80" s="77" t="s">
        <v>58</v>
      </c>
      <c r="C80" s="78"/>
      <c r="D80" s="89">
        <v>4</v>
      </c>
      <c r="E80" s="92"/>
      <c r="F80" s="218"/>
      <c r="G80" s="218"/>
      <c r="I80" s="98" t="s">
        <v>654</v>
      </c>
    </row>
    <row r="81" spans="1:9" x14ac:dyDescent="0.2">
      <c r="A81" s="62" t="s">
        <v>84</v>
      </c>
      <c r="B81" s="77" t="s">
        <v>0</v>
      </c>
      <c r="C81" s="78"/>
      <c r="D81" s="103"/>
      <c r="E81" s="78"/>
      <c r="F81" s="206"/>
      <c r="G81" s="206"/>
      <c r="I81" s="98" t="s">
        <v>655</v>
      </c>
    </row>
    <row r="82" spans="1:9" x14ac:dyDescent="0.2">
      <c r="A82" s="62" t="s">
        <v>59</v>
      </c>
      <c r="B82" s="77" t="s">
        <v>41</v>
      </c>
      <c r="C82" s="78"/>
      <c r="D82" s="104">
        <v>5.0000000000000001E-3</v>
      </c>
      <c r="E82" s="105"/>
      <c r="F82" s="229"/>
      <c r="G82" s="229"/>
      <c r="I82" s="102" t="s">
        <v>656</v>
      </c>
    </row>
    <row r="83" spans="1:9" ht="12.75" thickBot="1" x14ac:dyDescent="0.25">
      <c r="A83" s="269" t="s">
        <v>88</v>
      </c>
      <c r="B83" s="266" t="s">
        <v>0</v>
      </c>
      <c r="C83" s="267"/>
      <c r="D83" s="275">
        <f>D81*D82</f>
        <v>0</v>
      </c>
      <c r="E83" s="271"/>
      <c r="F83" s="205"/>
      <c r="G83" s="205"/>
      <c r="I83" s="98"/>
    </row>
    <row r="84" spans="1:9" ht="12.75" thickBot="1" x14ac:dyDescent="0.25">
      <c r="A84" s="370" t="s">
        <v>542</v>
      </c>
      <c r="B84" s="371"/>
      <c r="C84" s="371"/>
      <c r="D84" s="371"/>
      <c r="E84" s="372"/>
      <c r="F84" s="222"/>
      <c r="G84" s="222"/>
      <c r="I84" s="101" t="s">
        <v>657</v>
      </c>
    </row>
    <row r="85" spans="1:9" x14ac:dyDescent="0.2">
      <c r="A85" s="261" t="s">
        <v>8</v>
      </c>
      <c r="B85" s="266" t="s">
        <v>9</v>
      </c>
      <c r="C85" s="267"/>
      <c r="D85" s="266" t="s">
        <v>28</v>
      </c>
      <c r="E85" s="267"/>
      <c r="F85" s="206"/>
      <c r="G85" s="206"/>
      <c r="I85" s="98" t="s">
        <v>658</v>
      </c>
    </row>
    <row r="86" spans="1:9" x14ac:dyDescent="0.2">
      <c r="A86" s="260" t="s">
        <v>51</v>
      </c>
      <c r="B86" s="266" t="s">
        <v>58</v>
      </c>
      <c r="C86" s="267"/>
      <c r="D86" s="272">
        <v>4</v>
      </c>
      <c r="E86" s="273"/>
      <c r="F86" s="218"/>
      <c r="G86" s="218"/>
      <c r="I86" s="98" t="s">
        <v>659</v>
      </c>
    </row>
    <row r="87" spans="1:9" x14ac:dyDescent="0.2">
      <c r="A87" s="260" t="s">
        <v>53</v>
      </c>
      <c r="B87" s="266" t="s">
        <v>54</v>
      </c>
      <c r="C87" s="267"/>
      <c r="D87" s="272">
        <v>1</v>
      </c>
      <c r="E87" s="273"/>
      <c r="F87" s="218"/>
      <c r="G87" s="218"/>
      <c r="I87" s="98" t="s">
        <v>660</v>
      </c>
    </row>
    <row r="88" spans="1:9" x14ac:dyDescent="0.2">
      <c r="A88" s="260" t="s">
        <v>55</v>
      </c>
      <c r="B88" s="266" t="s">
        <v>58</v>
      </c>
      <c r="C88" s="267"/>
      <c r="D88" s="272">
        <v>4</v>
      </c>
      <c r="E88" s="273"/>
      <c r="F88" s="218"/>
      <c r="G88" s="218"/>
      <c r="I88" s="98" t="s">
        <v>661</v>
      </c>
    </row>
    <row r="89" spans="1:9" x14ac:dyDescent="0.2">
      <c r="A89" s="260" t="s">
        <v>84</v>
      </c>
      <c r="B89" s="266" t="s">
        <v>0</v>
      </c>
      <c r="C89" s="267"/>
      <c r="D89" s="274">
        <f>D81</f>
        <v>0</v>
      </c>
      <c r="E89" s="267"/>
      <c r="F89" s="206"/>
      <c r="G89" s="206"/>
      <c r="I89" s="98" t="s">
        <v>662</v>
      </c>
    </row>
    <row r="90" spans="1:9" ht="24" x14ac:dyDescent="0.2">
      <c r="A90" s="260" t="s">
        <v>60</v>
      </c>
      <c r="B90" s="266" t="s">
        <v>54</v>
      </c>
      <c r="C90" s="267"/>
      <c r="D90" s="272">
        <v>0.8</v>
      </c>
      <c r="E90" s="273"/>
      <c r="F90" s="218"/>
      <c r="G90" s="218"/>
      <c r="I90" s="98" t="s">
        <v>663</v>
      </c>
    </row>
    <row r="91" spans="1:9" x14ac:dyDescent="0.2">
      <c r="A91" s="269" t="s">
        <v>88</v>
      </c>
      <c r="B91" s="266" t="s">
        <v>0</v>
      </c>
      <c r="C91" s="267"/>
      <c r="D91" s="275">
        <f>D89*2%</f>
        <v>0</v>
      </c>
      <c r="E91" s="271"/>
      <c r="F91" s="222"/>
      <c r="G91" s="222"/>
      <c r="I91" s="98" t="s">
        <v>664</v>
      </c>
    </row>
    <row r="92" spans="1:9" x14ac:dyDescent="0.2">
      <c r="A92" s="257"/>
      <c r="B92" s="296"/>
      <c r="C92" s="257"/>
      <c r="D92" s="257"/>
      <c r="E92" s="257"/>
      <c r="I92" s="98" t="s">
        <v>665</v>
      </c>
    </row>
    <row r="93" spans="1:9" x14ac:dyDescent="0.2">
      <c r="A93" s="266" t="s">
        <v>8</v>
      </c>
      <c r="B93" s="261" t="s">
        <v>9</v>
      </c>
      <c r="C93" s="261" t="s">
        <v>105</v>
      </c>
      <c r="D93" s="280" t="s">
        <v>536</v>
      </c>
      <c r="E93" s="280" t="s">
        <v>537</v>
      </c>
      <c r="F93" s="205"/>
      <c r="G93" s="205"/>
      <c r="I93" s="98" t="s">
        <v>666</v>
      </c>
    </row>
    <row r="94" spans="1:9" x14ac:dyDescent="0.2">
      <c r="A94" s="260" t="s">
        <v>29</v>
      </c>
      <c r="B94" s="261" t="s">
        <v>1</v>
      </c>
      <c r="C94" s="281"/>
      <c r="D94" s="259">
        <f t="shared" ref="D94:D98" si="4">$D$89</f>
        <v>0</v>
      </c>
      <c r="E94" s="259">
        <f t="shared" ref="E94:E97" si="5">ROUND(D94*C94,2)</f>
        <v>0</v>
      </c>
      <c r="F94" s="211"/>
      <c r="G94" s="211"/>
      <c r="I94" s="98" t="s">
        <v>668</v>
      </c>
    </row>
    <row r="95" spans="1:9" x14ac:dyDescent="0.2">
      <c r="A95" s="260" t="s">
        <v>30</v>
      </c>
      <c r="B95" s="261" t="s">
        <v>1</v>
      </c>
      <c r="C95" s="262">
        <v>1.67E-2</v>
      </c>
      <c r="D95" s="259">
        <f t="shared" si="4"/>
        <v>0</v>
      </c>
      <c r="E95" s="259">
        <f t="shared" si="5"/>
        <v>0</v>
      </c>
      <c r="F95" s="211"/>
      <c r="G95" s="211"/>
      <c r="I95" s="98"/>
    </row>
    <row r="96" spans="1:9" x14ac:dyDescent="0.2">
      <c r="A96" s="260" t="s">
        <v>31</v>
      </c>
      <c r="B96" s="261" t="s">
        <v>1</v>
      </c>
      <c r="C96" s="282">
        <v>3.3300000000000001E-3</v>
      </c>
      <c r="D96" s="259">
        <f t="shared" si="4"/>
        <v>0</v>
      </c>
      <c r="E96" s="259">
        <f t="shared" si="5"/>
        <v>0</v>
      </c>
      <c r="F96" s="211"/>
      <c r="G96" s="211"/>
      <c r="I96" s="98" t="s">
        <v>669</v>
      </c>
    </row>
    <row r="97" spans="1:9" x14ac:dyDescent="0.2">
      <c r="A97" s="260" t="s">
        <v>89</v>
      </c>
      <c r="B97" s="261" t="s">
        <v>1</v>
      </c>
      <c r="C97" s="283">
        <v>5.0000000000000001E-3</v>
      </c>
      <c r="D97" s="259">
        <f t="shared" si="4"/>
        <v>0</v>
      </c>
      <c r="E97" s="259">
        <f t="shared" si="5"/>
        <v>0</v>
      </c>
      <c r="F97" s="211"/>
      <c r="G97" s="211"/>
      <c r="I97" s="98" t="s">
        <v>670</v>
      </c>
    </row>
    <row r="98" spans="1:9" x14ac:dyDescent="0.2">
      <c r="A98" s="260" t="s">
        <v>33</v>
      </c>
      <c r="B98" s="261" t="s">
        <v>1</v>
      </c>
      <c r="C98" s="262">
        <v>2E-3</v>
      </c>
      <c r="D98" s="259">
        <f t="shared" si="4"/>
        <v>0</v>
      </c>
      <c r="E98" s="259">
        <f t="shared" ref="E98:E103" si="6">ROUND(D98*C98,2)</f>
        <v>0</v>
      </c>
      <c r="F98" s="212"/>
      <c r="G98" s="212"/>
      <c r="I98" s="98"/>
    </row>
    <row r="99" spans="1:9" x14ac:dyDescent="0.2">
      <c r="A99" s="260" t="s">
        <v>731</v>
      </c>
      <c r="B99" s="261" t="s">
        <v>120</v>
      </c>
      <c r="C99" s="262">
        <f>(2.5%)/12</f>
        <v>2.0833333333333333E-3</v>
      </c>
      <c r="D99" s="259">
        <f>D98</f>
        <v>0</v>
      </c>
      <c r="E99" s="259">
        <f t="shared" si="6"/>
        <v>0</v>
      </c>
      <c r="F99" s="211"/>
      <c r="G99" s="211"/>
      <c r="I99" s="98"/>
    </row>
    <row r="100" spans="1:9" x14ac:dyDescent="0.2">
      <c r="A100" s="260" t="s">
        <v>61</v>
      </c>
      <c r="B100" s="261" t="s">
        <v>35</v>
      </c>
      <c r="C100" s="284">
        <f>D60+D67</f>
        <v>1017.8845852000001</v>
      </c>
      <c r="D100" s="259"/>
      <c r="E100" s="259">
        <f t="shared" si="6"/>
        <v>0</v>
      </c>
      <c r="F100" s="212"/>
      <c r="G100" s="212"/>
      <c r="I100" s="98"/>
    </row>
    <row r="101" spans="1:9" x14ac:dyDescent="0.2">
      <c r="A101" s="260" t="s">
        <v>36</v>
      </c>
      <c r="B101" s="261" t="s">
        <v>120</v>
      </c>
      <c r="C101" s="272">
        <v>0.1</v>
      </c>
      <c r="D101" s="259">
        <f>E100</f>
        <v>0</v>
      </c>
      <c r="E101" s="259">
        <f t="shared" si="6"/>
        <v>0</v>
      </c>
      <c r="F101" s="211"/>
      <c r="G101" s="211"/>
      <c r="I101" s="98"/>
    </row>
    <row r="102" spans="1:9" x14ac:dyDescent="0.2">
      <c r="A102" s="260" t="s">
        <v>37</v>
      </c>
      <c r="B102" s="261" t="s">
        <v>120</v>
      </c>
      <c r="C102" s="272">
        <v>4</v>
      </c>
      <c r="D102" s="259"/>
      <c r="E102" s="259">
        <f t="shared" si="6"/>
        <v>0</v>
      </c>
      <c r="F102" s="212"/>
      <c r="G102" s="212"/>
      <c r="I102" s="98"/>
    </row>
    <row r="103" spans="1:9" x14ac:dyDescent="0.2">
      <c r="A103" s="260" t="s">
        <v>38</v>
      </c>
      <c r="B103" s="261" t="s">
        <v>120</v>
      </c>
      <c r="C103" s="262">
        <v>0.02</v>
      </c>
      <c r="D103" s="259">
        <f>D98</f>
        <v>0</v>
      </c>
      <c r="E103" s="259">
        <f t="shared" si="6"/>
        <v>0</v>
      </c>
      <c r="F103" s="211"/>
      <c r="G103" s="211"/>
      <c r="I103" s="98" t="s">
        <v>671</v>
      </c>
    </row>
    <row r="104" spans="1:9" x14ac:dyDescent="0.2">
      <c r="A104" s="334" t="s">
        <v>39</v>
      </c>
      <c r="B104" s="335"/>
      <c r="C104" s="335"/>
      <c r="D104" s="336"/>
      <c r="E104" s="121">
        <f>SUM(E94:E103)</f>
        <v>0</v>
      </c>
      <c r="F104" s="212"/>
      <c r="G104" s="212"/>
      <c r="I104" s="98" t="s">
        <v>672</v>
      </c>
    </row>
    <row r="105" spans="1:9" ht="12" customHeight="1" x14ac:dyDescent="0.2">
      <c r="A105" s="334" t="s">
        <v>40</v>
      </c>
      <c r="B105" s="335"/>
      <c r="C105" s="335"/>
      <c r="D105" s="336"/>
      <c r="E105" s="177">
        <v>1</v>
      </c>
      <c r="F105" s="210"/>
      <c r="G105" s="210"/>
      <c r="I105" s="98"/>
    </row>
    <row r="106" spans="1:9" ht="12" customHeight="1" x14ac:dyDescent="0.2">
      <c r="A106" s="334" t="s">
        <v>573</v>
      </c>
      <c r="B106" s="335"/>
      <c r="C106" s="335"/>
      <c r="D106" s="336"/>
      <c r="E106" s="184">
        <f>SUM(E94:E103)</f>
        <v>0</v>
      </c>
      <c r="F106" s="215"/>
      <c r="G106" s="215"/>
      <c r="I106" s="98"/>
    </row>
    <row r="107" spans="1:9" ht="12" customHeight="1" x14ac:dyDescent="0.2">
      <c r="A107" s="26"/>
      <c r="B107" s="26"/>
      <c r="C107" s="26"/>
      <c r="D107" s="26"/>
      <c r="E107" s="26"/>
      <c r="F107" s="230"/>
      <c r="G107" s="230"/>
      <c r="I107" s="98" t="s">
        <v>673</v>
      </c>
    </row>
    <row r="108" spans="1:9" ht="24" customHeight="1" x14ac:dyDescent="0.2">
      <c r="A108" s="348" t="s">
        <v>566</v>
      </c>
      <c r="B108" s="368"/>
      <c r="C108" s="368"/>
      <c r="D108" s="368"/>
      <c r="E108" s="369"/>
      <c r="F108" s="26"/>
      <c r="G108" s="26"/>
      <c r="I108" s="102" t="s">
        <v>674</v>
      </c>
    </row>
    <row r="109" spans="1:9" ht="12.75" customHeight="1" thickBot="1" x14ac:dyDescent="0.25">
      <c r="A109" s="351" t="s">
        <v>540</v>
      </c>
      <c r="B109" s="349"/>
      <c r="C109" s="349"/>
      <c r="D109" s="349"/>
      <c r="E109" s="350"/>
      <c r="F109" s="188"/>
      <c r="G109" s="188"/>
      <c r="I109" s="98"/>
    </row>
    <row r="110" spans="1:9" ht="12.75" thickBot="1" x14ac:dyDescent="0.25">
      <c r="A110" s="68" t="s">
        <v>8</v>
      </c>
      <c r="B110" s="199" t="s">
        <v>9</v>
      </c>
      <c r="C110" s="201"/>
      <c r="D110" s="199" t="s">
        <v>105</v>
      </c>
      <c r="E110" s="110"/>
      <c r="F110" s="205"/>
      <c r="G110" s="205"/>
      <c r="I110" s="101" t="s">
        <v>675</v>
      </c>
    </row>
    <row r="111" spans="1:9" x14ac:dyDescent="0.2">
      <c r="A111" s="62" t="s">
        <v>51</v>
      </c>
      <c r="B111" s="199" t="s">
        <v>52</v>
      </c>
      <c r="C111" s="201"/>
      <c r="D111" s="89">
        <v>48</v>
      </c>
      <c r="E111" s="92"/>
      <c r="F111" s="231"/>
      <c r="G111" s="231"/>
      <c r="I111" s="98" t="s">
        <v>676</v>
      </c>
    </row>
    <row r="112" spans="1:9" x14ac:dyDescent="0.2">
      <c r="A112" s="62" t="s">
        <v>53</v>
      </c>
      <c r="B112" s="199" t="s">
        <v>54</v>
      </c>
      <c r="C112" s="201"/>
      <c r="D112" s="89">
        <v>1</v>
      </c>
      <c r="E112" s="92"/>
      <c r="F112" s="218"/>
      <c r="G112" s="218"/>
      <c r="I112" s="98" t="s">
        <v>677</v>
      </c>
    </row>
    <row r="113" spans="1:9" x14ac:dyDescent="0.2">
      <c r="A113" s="62" t="s">
        <v>55</v>
      </c>
      <c r="B113" s="199" t="s">
        <v>52</v>
      </c>
      <c r="C113" s="201"/>
      <c r="D113" s="89">
        <v>48</v>
      </c>
      <c r="E113" s="92"/>
      <c r="F113" s="218"/>
      <c r="G113" s="218"/>
      <c r="I113" s="98" t="s">
        <v>678</v>
      </c>
    </row>
    <row r="114" spans="1:9" x14ac:dyDescent="0.2">
      <c r="A114" s="62" t="s">
        <v>56</v>
      </c>
      <c r="B114" s="199" t="s">
        <v>41</v>
      </c>
      <c r="C114" s="201"/>
      <c r="D114" s="104">
        <v>0.2</v>
      </c>
      <c r="E114" s="96"/>
      <c r="F114" s="218"/>
      <c r="G114" s="218"/>
      <c r="I114" s="98" t="s">
        <v>679</v>
      </c>
    </row>
    <row r="115" spans="1:9" x14ac:dyDescent="0.2">
      <c r="A115" s="62" t="s">
        <v>57</v>
      </c>
      <c r="B115" s="199" t="s">
        <v>41</v>
      </c>
      <c r="C115" s="201"/>
      <c r="D115" s="104">
        <v>0.8</v>
      </c>
      <c r="E115" s="96"/>
      <c r="F115" s="219"/>
      <c r="G115" s="219"/>
      <c r="I115" s="98" t="s">
        <v>680</v>
      </c>
    </row>
    <row r="116" spans="1:9" x14ac:dyDescent="0.2">
      <c r="A116" s="85" t="s">
        <v>541</v>
      </c>
      <c r="B116" s="199" t="s">
        <v>41</v>
      </c>
      <c r="C116" s="201"/>
      <c r="D116" s="99">
        <v>1.6670000000000001E-2</v>
      </c>
      <c r="E116" s="100"/>
      <c r="F116" s="219"/>
      <c r="G116" s="219"/>
      <c r="I116" s="98" t="s">
        <v>681</v>
      </c>
    </row>
    <row r="117" spans="1:9" x14ac:dyDescent="0.2">
      <c r="A117" s="351" t="s">
        <v>87</v>
      </c>
      <c r="B117" s="349"/>
      <c r="C117" s="349"/>
      <c r="D117" s="349"/>
      <c r="E117" s="350"/>
      <c r="F117" s="220"/>
      <c r="G117" s="220"/>
      <c r="I117" s="98" t="s">
        <v>682</v>
      </c>
    </row>
    <row r="118" spans="1:9" x14ac:dyDescent="0.2">
      <c r="A118" s="68" t="s">
        <v>8</v>
      </c>
      <c r="B118" s="199" t="s">
        <v>9</v>
      </c>
      <c r="C118" s="201"/>
      <c r="D118" s="199" t="s">
        <v>105</v>
      </c>
      <c r="E118" s="110"/>
      <c r="F118" s="205"/>
      <c r="G118" s="205"/>
      <c r="I118" s="98" t="s">
        <v>683</v>
      </c>
    </row>
    <row r="119" spans="1:9" x14ac:dyDescent="0.2">
      <c r="A119" s="62" t="s">
        <v>51</v>
      </c>
      <c r="B119" s="199" t="s">
        <v>58</v>
      </c>
      <c r="C119" s="201"/>
      <c r="D119" s="89">
        <v>4</v>
      </c>
      <c r="E119" s="92"/>
      <c r="F119" s="231"/>
      <c r="G119" s="231"/>
      <c r="I119" s="98" t="s">
        <v>684</v>
      </c>
    </row>
    <row r="120" spans="1:9" x14ac:dyDescent="0.2">
      <c r="A120" s="62" t="s">
        <v>53</v>
      </c>
      <c r="B120" s="199" t="s">
        <v>54</v>
      </c>
      <c r="C120" s="201"/>
      <c r="D120" s="89">
        <v>1</v>
      </c>
      <c r="E120" s="92"/>
      <c r="F120" s="218"/>
      <c r="G120" s="218"/>
      <c r="I120" s="98" t="s">
        <v>685</v>
      </c>
    </row>
    <row r="121" spans="1:9" x14ac:dyDescent="0.2">
      <c r="A121" s="62" t="s">
        <v>55</v>
      </c>
      <c r="B121" s="199" t="s">
        <v>58</v>
      </c>
      <c r="C121" s="201"/>
      <c r="D121" s="89">
        <v>4</v>
      </c>
      <c r="E121" s="92"/>
      <c r="F121" s="218"/>
      <c r="G121" s="218"/>
      <c r="I121" s="98"/>
    </row>
    <row r="122" spans="1:9" x14ac:dyDescent="0.2">
      <c r="A122" s="62" t="s">
        <v>84</v>
      </c>
      <c r="B122" s="199" t="s">
        <v>0</v>
      </c>
      <c r="C122" s="201"/>
      <c r="D122" s="111"/>
      <c r="E122" s="110"/>
      <c r="F122" s="218"/>
      <c r="G122" s="218"/>
      <c r="I122" s="98"/>
    </row>
    <row r="123" spans="1:9" x14ac:dyDescent="0.2">
      <c r="A123" s="62" t="s">
        <v>59</v>
      </c>
      <c r="B123" s="199" t="s">
        <v>41</v>
      </c>
      <c r="C123" s="201"/>
      <c r="D123" s="104">
        <v>5.0000000000000001E-3</v>
      </c>
      <c r="E123" s="105"/>
      <c r="F123" s="231"/>
      <c r="G123" s="231"/>
      <c r="I123" s="98"/>
    </row>
    <row r="124" spans="1:9" x14ac:dyDescent="0.2">
      <c r="A124" s="85" t="s">
        <v>88</v>
      </c>
      <c r="B124" s="199" t="s">
        <v>0</v>
      </c>
      <c r="C124" s="201"/>
      <c r="D124" s="112">
        <f>D122*D123</f>
        <v>0</v>
      </c>
      <c r="E124" s="202"/>
      <c r="F124" s="229"/>
      <c r="G124" s="229"/>
      <c r="I124" s="98"/>
    </row>
    <row r="125" spans="1:9" x14ac:dyDescent="0.2">
      <c r="A125" s="370" t="s">
        <v>542</v>
      </c>
      <c r="B125" s="371"/>
      <c r="C125" s="371"/>
      <c r="D125" s="371"/>
      <c r="E125" s="372"/>
      <c r="F125" s="213"/>
      <c r="G125" s="213"/>
      <c r="I125" s="98"/>
    </row>
    <row r="126" spans="1:9" x14ac:dyDescent="0.2">
      <c r="A126" s="261" t="s">
        <v>8</v>
      </c>
      <c r="B126" s="266" t="s">
        <v>9</v>
      </c>
      <c r="C126" s="267"/>
      <c r="D126" s="266" t="s">
        <v>105</v>
      </c>
      <c r="E126" s="294"/>
      <c r="F126" s="222"/>
      <c r="G126" s="222"/>
      <c r="I126" s="98" t="s">
        <v>671</v>
      </c>
    </row>
    <row r="127" spans="1:9" x14ac:dyDescent="0.2">
      <c r="A127" s="260" t="s">
        <v>51</v>
      </c>
      <c r="B127" s="266" t="s">
        <v>58</v>
      </c>
      <c r="C127" s="267"/>
      <c r="D127" s="272">
        <v>4</v>
      </c>
      <c r="E127" s="273"/>
      <c r="F127" s="231"/>
      <c r="G127" s="231"/>
      <c r="I127" s="98" t="s">
        <v>673</v>
      </c>
    </row>
    <row r="128" spans="1:9" x14ac:dyDescent="0.2">
      <c r="A128" s="260" t="s">
        <v>53</v>
      </c>
      <c r="B128" s="266" t="s">
        <v>54</v>
      </c>
      <c r="C128" s="267"/>
      <c r="D128" s="272">
        <v>1</v>
      </c>
      <c r="E128" s="273"/>
      <c r="F128" s="218"/>
      <c r="G128" s="218"/>
      <c r="I128" s="98" t="s">
        <v>686</v>
      </c>
    </row>
    <row r="129" spans="1:9" x14ac:dyDescent="0.2">
      <c r="A129" s="260" t="s">
        <v>55</v>
      </c>
      <c r="B129" s="266" t="s">
        <v>58</v>
      </c>
      <c r="C129" s="267"/>
      <c r="D129" s="272">
        <v>4</v>
      </c>
      <c r="E129" s="273"/>
      <c r="F129" s="218"/>
      <c r="G129" s="218"/>
      <c r="I129" s="98" t="s">
        <v>687</v>
      </c>
    </row>
    <row r="130" spans="1:9" x14ac:dyDescent="0.2">
      <c r="A130" s="260" t="s">
        <v>84</v>
      </c>
      <c r="B130" s="266" t="s">
        <v>0</v>
      </c>
      <c r="C130" s="267"/>
      <c r="D130" s="293">
        <f>D122</f>
        <v>0</v>
      </c>
      <c r="E130" s="294"/>
      <c r="F130" s="218"/>
      <c r="G130" s="218"/>
      <c r="I130" s="98"/>
    </row>
    <row r="131" spans="1:9" ht="24" x14ac:dyDescent="0.2">
      <c r="A131" s="260" t="s">
        <v>60</v>
      </c>
      <c r="B131" s="266" t="s">
        <v>54</v>
      </c>
      <c r="C131" s="267"/>
      <c r="D131" s="272">
        <v>0.8</v>
      </c>
      <c r="E131" s="273"/>
      <c r="F131" s="231"/>
      <c r="G131" s="231"/>
      <c r="I131" s="98" t="s">
        <v>688</v>
      </c>
    </row>
    <row r="132" spans="1:9" x14ac:dyDescent="0.2">
      <c r="A132" s="269" t="s">
        <v>88</v>
      </c>
      <c r="B132" s="266" t="s">
        <v>0</v>
      </c>
      <c r="C132" s="267"/>
      <c r="D132" s="275">
        <f>D130*2%</f>
        <v>0</v>
      </c>
      <c r="E132" s="295"/>
      <c r="F132" s="218"/>
      <c r="G132" s="218"/>
      <c r="I132" s="98" t="s">
        <v>689</v>
      </c>
    </row>
    <row r="133" spans="1:9" x14ac:dyDescent="0.2">
      <c r="A133" s="257"/>
      <c r="B133" s="296"/>
      <c r="C133" s="257"/>
      <c r="D133" s="257"/>
      <c r="E133" s="257"/>
      <c r="F133" s="232"/>
      <c r="G133" s="232"/>
      <c r="I133" s="102" t="s">
        <v>690</v>
      </c>
    </row>
    <row r="134" spans="1:9" ht="12.75" thickBot="1" x14ac:dyDescent="0.25">
      <c r="A134" s="266" t="s">
        <v>8</v>
      </c>
      <c r="B134" s="261" t="s">
        <v>9</v>
      </c>
      <c r="C134" s="261" t="s">
        <v>105</v>
      </c>
      <c r="D134" s="280" t="s">
        <v>536</v>
      </c>
      <c r="E134" s="280" t="s">
        <v>537</v>
      </c>
      <c r="I134" s="98"/>
    </row>
    <row r="135" spans="1:9" ht="12.75" thickBot="1" x14ac:dyDescent="0.25">
      <c r="A135" s="260" t="s">
        <v>62</v>
      </c>
      <c r="B135" s="261" t="s">
        <v>1</v>
      </c>
      <c r="C135" s="269"/>
      <c r="D135" s="259">
        <f>D130</f>
        <v>0</v>
      </c>
      <c r="E135" s="259">
        <f t="shared" ref="E135:E138" si="7">ROUND(D135*C135,2)</f>
        <v>0</v>
      </c>
      <c r="F135" s="205"/>
      <c r="G135" s="205"/>
      <c r="I135" s="101" t="s">
        <v>691</v>
      </c>
    </row>
    <row r="136" spans="1:9" x14ac:dyDescent="0.2">
      <c r="A136" s="260" t="s">
        <v>30</v>
      </c>
      <c r="B136" s="261" t="s">
        <v>1</v>
      </c>
      <c r="C136" s="262">
        <v>1.67E-2</v>
      </c>
      <c r="D136" s="259">
        <f>D135</f>
        <v>0</v>
      </c>
      <c r="E136" s="259">
        <f t="shared" si="7"/>
        <v>0</v>
      </c>
      <c r="F136" s="211"/>
      <c r="G136" s="211"/>
      <c r="I136" s="98" t="s">
        <v>692</v>
      </c>
    </row>
    <row r="137" spans="1:9" x14ac:dyDescent="0.2">
      <c r="A137" s="260" t="s">
        <v>31</v>
      </c>
      <c r="B137" s="261" t="s">
        <v>1</v>
      </c>
      <c r="C137" s="282">
        <v>3.3300000000000001E-3</v>
      </c>
      <c r="D137" s="259">
        <f>D136</f>
        <v>0</v>
      </c>
      <c r="E137" s="259">
        <f t="shared" si="7"/>
        <v>0</v>
      </c>
      <c r="F137" s="211"/>
      <c r="G137" s="211"/>
      <c r="I137" s="98" t="s">
        <v>693</v>
      </c>
    </row>
    <row r="138" spans="1:9" x14ac:dyDescent="0.2">
      <c r="A138" s="260" t="s">
        <v>89</v>
      </c>
      <c r="B138" s="261" t="s">
        <v>1</v>
      </c>
      <c r="C138" s="283">
        <v>5.0000000000000001E-3</v>
      </c>
      <c r="D138" s="259">
        <f>D137</f>
        <v>0</v>
      </c>
      <c r="E138" s="259">
        <f t="shared" si="7"/>
        <v>0</v>
      </c>
      <c r="F138" s="211"/>
      <c r="G138" s="211"/>
      <c r="I138" s="98" t="s">
        <v>694</v>
      </c>
    </row>
    <row r="139" spans="1:9" x14ac:dyDescent="0.2">
      <c r="A139" s="260" t="s">
        <v>38</v>
      </c>
      <c r="B139" s="261" t="s">
        <v>1</v>
      </c>
      <c r="C139" s="283">
        <v>0.02</v>
      </c>
      <c r="D139" s="259">
        <f>D130</f>
        <v>0</v>
      </c>
      <c r="E139" s="259">
        <f>ROUND(D139*C139,2)</f>
        <v>0</v>
      </c>
      <c r="F139" s="211"/>
      <c r="G139" s="211"/>
      <c r="I139" s="98" t="s">
        <v>695</v>
      </c>
    </row>
    <row r="140" spans="1:9" x14ac:dyDescent="0.2">
      <c r="A140" s="334" t="s">
        <v>39</v>
      </c>
      <c r="B140" s="335"/>
      <c r="C140" s="335"/>
      <c r="D140" s="336"/>
      <c r="E140" s="121">
        <f>SUM(E130:E139)</f>
        <v>0</v>
      </c>
      <c r="F140" s="212"/>
      <c r="G140" s="212"/>
      <c r="I140" s="98" t="s">
        <v>696</v>
      </c>
    </row>
    <row r="141" spans="1:9" x14ac:dyDescent="0.2">
      <c r="A141" s="334" t="s">
        <v>40</v>
      </c>
      <c r="B141" s="335"/>
      <c r="C141" s="335"/>
      <c r="D141" s="336"/>
      <c r="E141" s="177">
        <v>1</v>
      </c>
      <c r="F141" s="212"/>
      <c r="G141" s="212"/>
      <c r="I141" s="98"/>
    </row>
    <row r="142" spans="1:9" x14ac:dyDescent="0.2">
      <c r="A142" s="334" t="s">
        <v>567</v>
      </c>
      <c r="B142" s="335"/>
      <c r="C142" s="335"/>
      <c r="D142" s="336"/>
      <c r="E142" s="174">
        <f>SUM(E135:E139)</f>
        <v>0</v>
      </c>
      <c r="F142" s="210"/>
      <c r="G142" s="210"/>
      <c r="I142" s="98"/>
    </row>
    <row r="143" spans="1:9" x14ac:dyDescent="0.2">
      <c r="A143" s="26"/>
      <c r="B143" s="26"/>
      <c r="C143" s="26"/>
      <c r="D143" s="26"/>
      <c r="E143" s="113"/>
      <c r="F143" s="215"/>
      <c r="G143" s="215"/>
      <c r="I143" s="98"/>
    </row>
    <row r="144" spans="1:9" ht="12" customHeight="1" x14ac:dyDescent="0.2">
      <c r="A144" s="334" t="s">
        <v>67</v>
      </c>
      <c r="B144" s="335"/>
      <c r="C144" s="335"/>
      <c r="D144" s="336"/>
      <c r="E144" s="174">
        <f>E27+E51</f>
        <v>0</v>
      </c>
      <c r="F144" s="208"/>
      <c r="G144" s="208"/>
      <c r="I144" s="98"/>
    </row>
    <row r="145" spans="1:9" x14ac:dyDescent="0.2">
      <c r="A145" s="334" t="s">
        <v>108</v>
      </c>
      <c r="B145" s="335"/>
      <c r="C145" s="335"/>
      <c r="D145" s="336"/>
      <c r="E145" s="121">
        <f>E142+'COLETA RSU'!E106</f>
        <v>0</v>
      </c>
      <c r="F145" s="113"/>
      <c r="G145" s="113"/>
      <c r="I145" s="98" t="s">
        <v>671</v>
      </c>
    </row>
    <row r="146" spans="1:9" x14ac:dyDescent="0.2">
      <c r="A146" s="334" t="s">
        <v>789</v>
      </c>
      <c r="B146" s="335"/>
      <c r="C146" s="335"/>
      <c r="D146" s="336"/>
      <c r="E146" s="174">
        <f>ROUND((E144+E145)*BDI,2)</f>
        <v>0</v>
      </c>
      <c r="F146" s="208"/>
      <c r="G146" s="208"/>
      <c r="I146" s="98" t="s">
        <v>697</v>
      </c>
    </row>
    <row r="147" spans="1:9" x14ac:dyDescent="0.2">
      <c r="A147" s="334" t="s">
        <v>113</v>
      </c>
      <c r="B147" s="335"/>
      <c r="C147" s="335"/>
      <c r="D147" s="336"/>
      <c r="E147" s="174">
        <f>SUM(E144:E146)</f>
        <v>0</v>
      </c>
      <c r="F147" s="210"/>
      <c r="G147" s="210"/>
      <c r="I147" s="98" t="s">
        <v>698</v>
      </c>
    </row>
    <row r="148" spans="1:9" ht="12" customHeight="1" x14ac:dyDescent="0.2">
      <c r="B148" s="8"/>
      <c r="F148" s="208"/>
      <c r="G148" s="208"/>
      <c r="I148" s="98" t="s">
        <v>699</v>
      </c>
    </row>
    <row r="149" spans="1:9" ht="12" customHeight="1" x14ac:dyDescent="0.2">
      <c r="B149" s="8"/>
      <c r="F149" s="208"/>
      <c r="G149" s="208"/>
      <c r="I149" s="102"/>
    </row>
    <row r="150" spans="1:9" ht="12.75" thickBot="1" x14ac:dyDescent="0.25">
      <c r="B150" s="8"/>
      <c r="I150" s="98"/>
    </row>
    <row r="151" spans="1:9" ht="12.75" thickBot="1" x14ac:dyDescent="0.25">
      <c r="B151" s="8"/>
      <c r="I151" s="101" t="s">
        <v>700</v>
      </c>
    </row>
    <row r="152" spans="1:9" ht="12" customHeight="1" x14ac:dyDescent="0.2">
      <c r="B152" s="8"/>
      <c r="I152" s="102" t="s">
        <v>701</v>
      </c>
    </row>
    <row r="153" spans="1:9" ht="12.75" thickBot="1" x14ac:dyDescent="0.25">
      <c r="B153" s="8"/>
      <c r="E153" s="20"/>
      <c r="I153" s="98"/>
    </row>
    <row r="154" spans="1:9" ht="12.75" thickBot="1" x14ac:dyDescent="0.25">
      <c r="A154" s="20"/>
      <c r="B154" s="8"/>
      <c r="E154" s="20"/>
      <c r="I154" s="101" t="s">
        <v>702</v>
      </c>
    </row>
    <row r="155" spans="1:9" x14ac:dyDescent="0.2">
      <c r="A155" s="20"/>
      <c r="B155" s="8"/>
      <c r="E155" s="20"/>
      <c r="I155" s="98" t="s">
        <v>703</v>
      </c>
    </row>
    <row r="156" spans="1:9" x14ac:dyDescent="0.2">
      <c r="A156" s="314"/>
      <c r="B156" s="314"/>
      <c r="C156" s="314"/>
      <c r="D156" s="314"/>
      <c r="E156" s="314"/>
      <c r="I156" s="98" t="s">
        <v>704</v>
      </c>
    </row>
    <row r="157" spans="1:9" ht="12.75" customHeight="1" x14ac:dyDescent="0.2">
      <c r="A157" s="314"/>
      <c r="B157" s="314"/>
      <c r="C157" s="314"/>
      <c r="D157" s="314"/>
      <c r="E157" s="314"/>
      <c r="I157" s="98" t="s">
        <v>705</v>
      </c>
    </row>
    <row r="158" spans="1:9" x14ac:dyDescent="0.2">
      <c r="A158" s="314"/>
      <c r="B158" s="314"/>
      <c r="C158" s="314"/>
      <c r="D158" s="314"/>
      <c r="E158" s="314"/>
      <c r="I158" s="98" t="s">
        <v>708</v>
      </c>
    </row>
    <row r="159" spans="1:9" x14ac:dyDescent="0.2">
      <c r="A159" s="315"/>
      <c r="B159" s="315"/>
      <c r="C159" s="315"/>
      <c r="D159" s="315"/>
      <c r="E159" s="315"/>
      <c r="F159" s="189"/>
      <c r="G159" s="189"/>
      <c r="I159" s="98" t="s">
        <v>706</v>
      </c>
    </row>
    <row r="160" spans="1:9" x14ac:dyDescent="0.2">
      <c r="A160" s="315"/>
      <c r="B160" s="315"/>
      <c r="C160" s="315"/>
      <c r="D160" s="315"/>
      <c r="E160" s="315"/>
      <c r="F160" s="189"/>
      <c r="G160" s="189"/>
      <c r="I160" s="98" t="s">
        <v>707</v>
      </c>
    </row>
    <row r="161" spans="1:9" x14ac:dyDescent="0.2">
      <c r="A161" s="315"/>
      <c r="B161" s="315"/>
      <c r="C161" s="315"/>
      <c r="D161" s="315"/>
      <c r="E161" s="315"/>
      <c r="F161" s="189"/>
      <c r="G161" s="189"/>
      <c r="I161" s="98"/>
    </row>
    <row r="162" spans="1:9" x14ac:dyDescent="0.2">
      <c r="F162" s="190"/>
      <c r="G162" s="190"/>
      <c r="I162" s="98"/>
    </row>
    <row r="163" spans="1:9" x14ac:dyDescent="0.2">
      <c r="F163" s="190"/>
      <c r="G163" s="190"/>
      <c r="I163" s="98"/>
    </row>
    <row r="164" spans="1:9" x14ac:dyDescent="0.2">
      <c r="I164" s="98" t="s">
        <v>671</v>
      </c>
    </row>
    <row r="165" spans="1:9" x14ac:dyDescent="0.2">
      <c r="I165" s="98" t="s">
        <v>674</v>
      </c>
    </row>
    <row r="166" spans="1:9" x14ac:dyDescent="0.2">
      <c r="I166" s="98" t="s">
        <v>709</v>
      </c>
    </row>
    <row r="167" spans="1:9" x14ac:dyDescent="0.2">
      <c r="I167" s="98" t="s">
        <v>710</v>
      </c>
    </row>
    <row r="168" spans="1:9" x14ac:dyDescent="0.2">
      <c r="I168" s="98"/>
    </row>
    <row r="169" spans="1:9" x14ac:dyDescent="0.2">
      <c r="I169" s="98"/>
    </row>
    <row r="170" spans="1:9" x14ac:dyDescent="0.2">
      <c r="I170" s="98"/>
    </row>
    <row r="171" spans="1:9" x14ac:dyDescent="0.2">
      <c r="I171" s="98"/>
    </row>
    <row r="172" spans="1:9" x14ac:dyDescent="0.2">
      <c r="I172" s="98"/>
    </row>
    <row r="173" spans="1:9" x14ac:dyDescent="0.2">
      <c r="I173" s="98"/>
    </row>
    <row r="174" spans="1:9" x14ac:dyDescent="0.2">
      <c r="I174" s="98"/>
    </row>
    <row r="175" spans="1:9" x14ac:dyDescent="0.2">
      <c r="I175" s="98"/>
    </row>
    <row r="176" spans="1:9" x14ac:dyDescent="0.2">
      <c r="I176" s="98"/>
    </row>
    <row r="177" spans="9:9" x14ac:dyDescent="0.2">
      <c r="I177" s="98"/>
    </row>
    <row r="178" spans="9:9" x14ac:dyDescent="0.2">
      <c r="I178" s="98"/>
    </row>
    <row r="179" spans="9:9" x14ac:dyDescent="0.2">
      <c r="I179" s="98"/>
    </row>
    <row r="180" spans="9:9" x14ac:dyDescent="0.2">
      <c r="I180" s="98"/>
    </row>
    <row r="181" spans="9:9" x14ac:dyDescent="0.2">
      <c r="I181" s="98"/>
    </row>
    <row r="182" spans="9:9" x14ac:dyDescent="0.2">
      <c r="I182" s="98"/>
    </row>
    <row r="183" spans="9:9" x14ac:dyDescent="0.2">
      <c r="I183" s="98"/>
    </row>
    <row r="184" spans="9:9" x14ac:dyDescent="0.2">
      <c r="I184" s="98"/>
    </row>
    <row r="185" spans="9:9" x14ac:dyDescent="0.2">
      <c r="I185" s="98"/>
    </row>
    <row r="186" spans="9:9" x14ac:dyDescent="0.2">
      <c r="I186" s="98"/>
    </row>
    <row r="187" spans="9:9" x14ac:dyDescent="0.2">
      <c r="I187" s="98"/>
    </row>
    <row r="188" spans="9:9" x14ac:dyDescent="0.2">
      <c r="I188" s="98"/>
    </row>
    <row r="189" spans="9:9" x14ac:dyDescent="0.2">
      <c r="I189" s="98"/>
    </row>
    <row r="190" spans="9:9" x14ac:dyDescent="0.2">
      <c r="I190" s="98"/>
    </row>
    <row r="191" spans="9:9" x14ac:dyDescent="0.2">
      <c r="I191" s="98"/>
    </row>
    <row r="192" spans="9:9" x14ac:dyDescent="0.2">
      <c r="I192" s="98"/>
    </row>
    <row r="193" spans="9:9" x14ac:dyDescent="0.2">
      <c r="I193" s="98"/>
    </row>
    <row r="194" spans="9:9" x14ac:dyDescent="0.2">
      <c r="I194" s="98"/>
    </row>
    <row r="195" spans="9:9" x14ac:dyDescent="0.2">
      <c r="I195" s="98"/>
    </row>
    <row r="196" spans="9:9" x14ac:dyDescent="0.2">
      <c r="I196" s="98"/>
    </row>
    <row r="197" spans="9:9" x14ac:dyDescent="0.2">
      <c r="I197" s="98"/>
    </row>
    <row r="198" spans="9:9" x14ac:dyDescent="0.2">
      <c r="I198" s="98"/>
    </row>
    <row r="199" spans="9:9" x14ac:dyDescent="0.2">
      <c r="I199" s="102"/>
    </row>
    <row r="200" spans="9:9" ht="12.75" thickBot="1" x14ac:dyDescent="0.25">
      <c r="I200" s="98"/>
    </row>
    <row r="201" spans="9:9" ht="12.75" thickBot="1" x14ac:dyDescent="0.25">
      <c r="I201" s="101" t="s">
        <v>711</v>
      </c>
    </row>
    <row r="202" spans="9:9" x14ac:dyDescent="0.2">
      <c r="I202" s="98" t="s">
        <v>712</v>
      </c>
    </row>
    <row r="203" spans="9:9" x14ac:dyDescent="0.2">
      <c r="I203" s="98" t="s">
        <v>713</v>
      </c>
    </row>
    <row r="204" spans="9:9" x14ac:dyDescent="0.2">
      <c r="I204" s="98" t="s">
        <v>714</v>
      </c>
    </row>
    <row r="205" spans="9:9" x14ac:dyDescent="0.2">
      <c r="I205" s="98" t="s">
        <v>715</v>
      </c>
    </row>
    <row r="206" spans="9:9" x14ac:dyDescent="0.2">
      <c r="I206" s="98" t="s">
        <v>716</v>
      </c>
    </row>
    <row r="207" spans="9:9" x14ac:dyDescent="0.2">
      <c r="I207" s="98" t="s">
        <v>717</v>
      </c>
    </row>
    <row r="208" spans="9:9" x14ac:dyDescent="0.2">
      <c r="I208" s="98" t="s">
        <v>718</v>
      </c>
    </row>
    <row r="209" spans="9:9" x14ac:dyDescent="0.2">
      <c r="I209" s="98" t="s">
        <v>719</v>
      </c>
    </row>
    <row r="210" spans="9:9" x14ac:dyDescent="0.2">
      <c r="I210" s="98"/>
    </row>
    <row r="211" spans="9:9" x14ac:dyDescent="0.2">
      <c r="I211" s="98"/>
    </row>
    <row r="212" spans="9:9" x14ac:dyDescent="0.2">
      <c r="I212" s="98"/>
    </row>
    <row r="213" spans="9:9" x14ac:dyDescent="0.2">
      <c r="I213" s="98" t="s">
        <v>671</v>
      </c>
    </row>
    <row r="214" spans="9:9" x14ac:dyDescent="0.2">
      <c r="I214" s="98" t="s">
        <v>673</v>
      </c>
    </row>
    <row r="215" spans="9:9" ht="12.75" thickBot="1" x14ac:dyDescent="0.25">
      <c r="I215" s="115" t="s">
        <v>720</v>
      </c>
    </row>
  </sheetData>
  <mergeCells count="50">
    <mergeCell ref="I5:J5"/>
    <mergeCell ref="I6:J6"/>
    <mergeCell ref="A16:E16"/>
    <mergeCell ref="A24:E24"/>
    <mergeCell ref="A25:D25"/>
    <mergeCell ref="A5:B5"/>
    <mergeCell ref="A40:E40"/>
    <mergeCell ref="A48:E48"/>
    <mergeCell ref="A1:E1"/>
    <mergeCell ref="A3:E3"/>
    <mergeCell ref="A4:E4"/>
    <mergeCell ref="C5:E5"/>
    <mergeCell ref="A7:E7"/>
    <mergeCell ref="A26:D26"/>
    <mergeCell ref="A27:D27"/>
    <mergeCell ref="A28:E28"/>
    <mergeCell ref="C29:E29"/>
    <mergeCell ref="A31:E31"/>
    <mergeCell ref="A29:B29"/>
    <mergeCell ref="A2:E2"/>
    <mergeCell ref="A53:E53"/>
    <mergeCell ref="A49:D49"/>
    <mergeCell ref="A50:D50"/>
    <mergeCell ref="A51:D51"/>
    <mergeCell ref="I61:R61"/>
    <mergeCell ref="A61:E61"/>
    <mergeCell ref="A54:E54"/>
    <mergeCell ref="A159:E159"/>
    <mergeCell ref="A160:E160"/>
    <mergeCell ref="A161:E161"/>
    <mergeCell ref="A68:E68"/>
    <mergeCell ref="A76:E76"/>
    <mergeCell ref="A84:E84"/>
    <mergeCell ref="A156:E156"/>
    <mergeCell ref="A157:E157"/>
    <mergeCell ref="A158:E158"/>
    <mergeCell ref="A104:D104"/>
    <mergeCell ref="A106:D106"/>
    <mergeCell ref="A108:E108"/>
    <mergeCell ref="A109:E109"/>
    <mergeCell ref="A117:E117"/>
    <mergeCell ref="A105:D105"/>
    <mergeCell ref="A142:D142"/>
    <mergeCell ref="A144:D144"/>
    <mergeCell ref="A146:D146"/>
    <mergeCell ref="A147:D147"/>
    <mergeCell ref="A125:E125"/>
    <mergeCell ref="A140:D140"/>
    <mergeCell ref="A141:D141"/>
    <mergeCell ref="A145:D145"/>
  </mergeCells>
  <hyperlinks>
    <hyperlink ref="I31" r:id="rId1"/>
    <hyperlink ref="I34" r:id="rId2"/>
    <hyperlink ref="I37" r:id="rId3"/>
    <hyperlink ref="I46" r:id="rId4"/>
    <hyperlink ref="I43" r:id="rId5"/>
    <hyperlink ref="I40" r:id="rId6"/>
  </hyperlinks>
  <printOptions horizontalCentered="1"/>
  <pageMargins left="0.98425196850393704" right="0.78740157480314965" top="1.7716535433070868" bottom="0.78740157480314965" header="0" footer="0"/>
  <pageSetup paperSize="9" scale="75" orientation="portrait" r:id="rId7"/>
  <headerFooter>
    <oddHeader>&amp;C&amp;G</oddHeader>
  </headerFooter>
  <drawing r:id="rId8"/>
  <legacyDrawingHF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0"/>
  <sheetViews>
    <sheetView showGridLines="0" view="pageBreakPreview" zoomScaleSheetLayoutView="100" workbookViewId="0">
      <selection activeCell="D25" sqref="D25"/>
    </sheetView>
  </sheetViews>
  <sheetFormatPr defaultColWidth="9.33203125" defaultRowHeight="12" x14ac:dyDescent="0.2"/>
  <cols>
    <col min="1" max="1" width="54.83203125" style="8" customWidth="1"/>
    <col min="2" max="7" width="15.83203125" style="8" customWidth="1"/>
    <col min="8" max="8" width="9.33203125" style="8"/>
    <col min="9" max="9" width="98.83203125" style="8" bestFit="1" customWidth="1"/>
    <col min="10" max="10" width="14.1640625" style="8" bestFit="1" customWidth="1"/>
    <col min="11" max="16384" width="9.33203125" style="8"/>
  </cols>
  <sheetData>
    <row r="1" spans="1:10" x14ac:dyDescent="0.2">
      <c r="A1" s="373" t="s">
        <v>569</v>
      </c>
      <c r="B1" s="374"/>
      <c r="C1" s="374"/>
      <c r="D1" s="374"/>
      <c r="E1" s="375"/>
      <c r="F1" s="206"/>
      <c r="G1" s="206"/>
    </row>
    <row r="2" spans="1:10" x14ac:dyDescent="0.2">
      <c r="A2" s="351" t="s">
        <v>798</v>
      </c>
      <c r="B2" s="349"/>
      <c r="C2" s="349"/>
      <c r="D2" s="349"/>
      <c r="E2" s="350"/>
      <c r="F2" s="206"/>
      <c r="G2" s="206"/>
    </row>
    <row r="3" spans="1:10" x14ac:dyDescent="0.2">
      <c r="A3" s="348" t="s">
        <v>535</v>
      </c>
      <c r="B3" s="368"/>
      <c r="C3" s="368"/>
      <c r="D3" s="368"/>
      <c r="E3" s="369"/>
      <c r="F3" s="188"/>
      <c r="G3" s="188"/>
    </row>
    <row r="4" spans="1:10" x14ac:dyDescent="0.2">
      <c r="A4" s="122"/>
      <c r="B4" s="123"/>
      <c r="C4" s="123"/>
      <c r="D4" s="123"/>
      <c r="E4" s="124"/>
      <c r="F4" s="236"/>
      <c r="G4" s="236"/>
    </row>
    <row r="5" spans="1:10" ht="24" customHeight="1" x14ac:dyDescent="0.2">
      <c r="A5" s="398" t="s">
        <v>521</v>
      </c>
      <c r="B5" s="399"/>
      <c r="C5" s="373" t="s">
        <v>106</v>
      </c>
      <c r="D5" s="374"/>
      <c r="E5" s="393"/>
      <c r="F5" s="206"/>
      <c r="G5" s="206"/>
      <c r="I5" s="359" t="s">
        <v>533</v>
      </c>
      <c r="J5" s="359"/>
    </row>
    <row r="6" spans="1:10" x14ac:dyDescent="0.2">
      <c r="A6" s="68" t="s">
        <v>8</v>
      </c>
      <c r="B6" s="68" t="s">
        <v>9</v>
      </c>
      <c r="C6" s="125" t="s">
        <v>104</v>
      </c>
      <c r="D6" s="74" t="s">
        <v>536</v>
      </c>
      <c r="E6" s="125" t="s">
        <v>537</v>
      </c>
      <c r="F6" s="213"/>
      <c r="G6" s="213"/>
      <c r="I6" s="359" t="s">
        <v>534</v>
      </c>
      <c r="J6" s="359"/>
    </row>
    <row r="7" spans="1:10" x14ac:dyDescent="0.2">
      <c r="A7" s="356" t="s">
        <v>26</v>
      </c>
      <c r="B7" s="357"/>
      <c r="C7" s="357"/>
      <c r="D7" s="357"/>
      <c r="E7" s="357"/>
      <c r="F7" s="205"/>
      <c r="G7" s="205"/>
    </row>
    <row r="8" spans="1:10" x14ac:dyDescent="0.2">
      <c r="A8" s="62" t="s">
        <v>586</v>
      </c>
      <c r="B8" s="68" t="s">
        <v>0</v>
      </c>
      <c r="C8" s="69">
        <v>1</v>
      </c>
      <c r="D8" s="70"/>
      <c r="E8" s="75">
        <f>ROUND(D8*C8,2)</f>
        <v>0</v>
      </c>
      <c r="F8" s="207"/>
      <c r="G8" s="207"/>
      <c r="I8" s="9" t="s">
        <v>518</v>
      </c>
      <c r="J8" s="9" t="s">
        <v>519</v>
      </c>
    </row>
    <row r="9" spans="1:10" s="257" customFormat="1" x14ac:dyDescent="0.2">
      <c r="A9" s="260" t="s">
        <v>587</v>
      </c>
      <c r="B9" s="261" t="s">
        <v>1</v>
      </c>
      <c r="C9" s="285">
        <v>0.4</v>
      </c>
      <c r="D9" s="286"/>
      <c r="E9" s="288">
        <f t="shared" ref="E9:E15" si="0">ROUND(D9*C9,2)</f>
        <v>0</v>
      </c>
      <c r="F9" s="256"/>
      <c r="G9" s="256"/>
    </row>
    <row r="10" spans="1:10" x14ac:dyDescent="0.2">
      <c r="A10" s="62" t="s">
        <v>2</v>
      </c>
      <c r="B10" s="68" t="s">
        <v>1</v>
      </c>
      <c r="C10" s="126">
        <v>0</v>
      </c>
      <c r="D10" s="70"/>
      <c r="E10" s="75">
        <f t="shared" si="0"/>
        <v>0</v>
      </c>
      <c r="F10" s="207"/>
      <c r="G10" s="207"/>
      <c r="I10" s="8" t="s">
        <v>574</v>
      </c>
    </row>
    <row r="11" spans="1:10" x14ac:dyDescent="0.2">
      <c r="A11" s="62" t="s">
        <v>3</v>
      </c>
      <c r="B11" s="68" t="s">
        <v>1</v>
      </c>
      <c r="C11" s="69">
        <v>1</v>
      </c>
      <c r="D11" s="70"/>
      <c r="E11" s="75">
        <f t="shared" si="0"/>
        <v>0</v>
      </c>
      <c r="F11" s="207"/>
      <c r="G11" s="207"/>
      <c r="I11" s="33" t="s">
        <v>91</v>
      </c>
      <c r="J11" s="34">
        <v>1150.97</v>
      </c>
    </row>
    <row r="12" spans="1:10" x14ac:dyDescent="0.2">
      <c r="A12" s="62" t="s">
        <v>4</v>
      </c>
      <c r="B12" s="68" t="s">
        <v>0</v>
      </c>
      <c r="C12" s="69">
        <v>1</v>
      </c>
      <c r="D12" s="70"/>
      <c r="E12" s="75">
        <f t="shared" si="0"/>
        <v>0</v>
      </c>
      <c r="F12" s="207"/>
      <c r="G12" s="207"/>
      <c r="I12" s="33" t="s">
        <v>92</v>
      </c>
      <c r="J12" s="34">
        <v>1263.8399999999999</v>
      </c>
    </row>
    <row r="13" spans="1:10" x14ac:dyDescent="0.2">
      <c r="A13" s="62" t="s">
        <v>5</v>
      </c>
      <c r="B13" s="68" t="s">
        <v>0</v>
      </c>
      <c r="C13" s="69">
        <v>1</v>
      </c>
      <c r="D13" s="70"/>
      <c r="E13" s="75">
        <f t="shared" si="0"/>
        <v>0</v>
      </c>
      <c r="F13" s="207"/>
      <c r="G13" s="207"/>
      <c r="I13" s="33" t="s">
        <v>93</v>
      </c>
      <c r="J13" s="34">
        <v>1060</v>
      </c>
    </row>
    <row r="14" spans="1:10" x14ac:dyDescent="0.2">
      <c r="A14" s="62" t="s">
        <v>6</v>
      </c>
      <c r="B14" s="68" t="s">
        <v>0</v>
      </c>
      <c r="C14" s="69">
        <v>1</v>
      </c>
      <c r="D14" s="70"/>
      <c r="E14" s="75">
        <f t="shared" si="0"/>
        <v>0</v>
      </c>
      <c r="F14" s="207"/>
      <c r="G14" s="207"/>
      <c r="I14" s="33" t="s">
        <v>94</v>
      </c>
      <c r="J14" s="34">
        <v>1263.8399999999999</v>
      </c>
    </row>
    <row r="15" spans="1:10" ht="24" x14ac:dyDescent="0.2">
      <c r="A15" s="62" t="s">
        <v>589</v>
      </c>
      <c r="B15" s="57" t="s">
        <v>1</v>
      </c>
      <c r="C15" s="61">
        <v>0.78569999999999995</v>
      </c>
      <c r="D15" s="59"/>
      <c r="E15" s="75">
        <f t="shared" si="0"/>
        <v>0</v>
      </c>
      <c r="F15" s="207"/>
      <c r="G15" s="207"/>
      <c r="I15" s="33" t="s">
        <v>95</v>
      </c>
      <c r="J15" s="34">
        <v>1263.8399999999999</v>
      </c>
    </row>
    <row r="16" spans="1:10" x14ac:dyDescent="0.2">
      <c r="A16" s="394" t="s">
        <v>538</v>
      </c>
      <c r="B16" s="395"/>
      <c r="C16" s="395"/>
      <c r="D16" s="395"/>
      <c r="E16" s="396"/>
      <c r="F16" s="205"/>
      <c r="G16" s="205"/>
      <c r="I16" s="33" t="s">
        <v>96</v>
      </c>
      <c r="J16" s="34">
        <v>1150.97</v>
      </c>
    </row>
    <row r="17" spans="1:10" x14ac:dyDescent="0.2">
      <c r="A17" s="62" t="s">
        <v>10</v>
      </c>
      <c r="B17" s="68" t="s">
        <v>11</v>
      </c>
      <c r="C17" s="69">
        <v>0.5</v>
      </c>
      <c r="D17" s="70"/>
      <c r="E17" s="75">
        <f t="shared" ref="E17:E23" si="1">ROUND(D17*C17,2)</f>
        <v>0</v>
      </c>
      <c r="F17" s="207"/>
      <c r="G17" s="207"/>
      <c r="I17" s="120" t="s">
        <v>97</v>
      </c>
      <c r="J17" s="121">
        <v>1194.06</v>
      </c>
    </row>
    <row r="18" spans="1:10" x14ac:dyDescent="0.2">
      <c r="A18" s="62" t="s">
        <v>12</v>
      </c>
      <c r="B18" s="68" t="s">
        <v>11</v>
      </c>
      <c r="C18" s="69">
        <v>0.5</v>
      </c>
      <c r="D18" s="70"/>
      <c r="E18" s="75">
        <f t="shared" si="1"/>
        <v>0</v>
      </c>
      <c r="F18" s="207"/>
      <c r="G18" s="207"/>
      <c r="I18" s="33" t="s">
        <v>98</v>
      </c>
      <c r="J18" s="34">
        <v>1060</v>
      </c>
    </row>
    <row r="19" spans="1:10" x14ac:dyDescent="0.2">
      <c r="A19" s="62" t="s">
        <v>13</v>
      </c>
      <c r="B19" s="68" t="s">
        <v>11</v>
      </c>
      <c r="C19" s="69">
        <v>0.25</v>
      </c>
      <c r="D19" s="70"/>
      <c r="E19" s="75">
        <f t="shared" si="1"/>
        <v>0</v>
      </c>
      <c r="F19" s="207"/>
      <c r="G19" s="207"/>
      <c r="I19" s="33" t="s">
        <v>18</v>
      </c>
      <c r="J19" s="34">
        <v>1060</v>
      </c>
    </row>
    <row r="20" spans="1:10" x14ac:dyDescent="0.2">
      <c r="A20" s="62" t="s">
        <v>14</v>
      </c>
      <c r="B20" s="68" t="s">
        <v>11</v>
      </c>
      <c r="C20" s="69">
        <v>0.41670000000000001</v>
      </c>
      <c r="D20" s="70"/>
      <c r="E20" s="75">
        <f t="shared" si="1"/>
        <v>0</v>
      </c>
      <c r="F20" s="207"/>
      <c r="G20" s="207"/>
      <c r="I20" s="33" t="s">
        <v>99</v>
      </c>
      <c r="J20" s="34">
        <v>1263.8399999999999</v>
      </c>
    </row>
    <row r="21" spans="1:10" x14ac:dyDescent="0.2">
      <c r="A21" s="62" t="s">
        <v>15</v>
      </c>
      <c r="B21" s="68" t="s">
        <v>11</v>
      </c>
      <c r="C21" s="69">
        <v>0.25</v>
      </c>
      <c r="D21" s="70"/>
      <c r="E21" s="75">
        <f t="shared" si="1"/>
        <v>0</v>
      </c>
      <c r="F21" s="207"/>
      <c r="G21" s="207"/>
      <c r="I21" s="33" t="s">
        <v>3</v>
      </c>
      <c r="J21" s="34">
        <v>308</v>
      </c>
    </row>
    <row r="22" spans="1:10" x14ac:dyDescent="0.2">
      <c r="A22" s="62" t="s">
        <v>16</v>
      </c>
      <c r="B22" s="68" t="s">
        <v>11</v>
      </c>
      <c r="C22" s="69">
        <v>8.3299999999999999E-2</v>
      </c>
      <c r="D22" s="70"/>
      <c r="E22" s="75">
        <f t="shared" si="1"/>
        <v>0</v>
      </c>
      <c r="F22" s="207"/>
      <c r="G22" s="207"/>
      <c r="I22" s="33" t="s">
        <v>2</v>
      </c>
      <c r="J22" s="35">
        <v>0.2</v>
      </c>
    </row>
    <row r="23" spans="1:10" x14ac:dyDescent="0.2">
      <c r="A23" s="62" t="s">
        <v>17</v>
      </c>
      <c r="B23" s="68" t="s">
        <v>11</v>
      </c>
      <c r="C23" s="69">
        <v>2</v>
      </c>
      <c r="D23" s="70"/>
      <c r="E23" s="75">
        <f t="shared" si="1"/>
        <v>0</v>
      </c>
      <c r="F23" s="207"/>
      <c r="G23" s="207"/>
    </row>
    <row r="24" spans="1:10" x14ac:dyDescent="0.2">
      <c r="A24" s="365" t="s">
        <v>21</v>
      </c>
      <c r="B24" s="366"/>
      <c r="C24" s="366"/>
      <c r="D24" s="366"/>
      <c r="E24" s="367"/>
      <c r="F24" s="206"/>
      <c r="G24" s="206"/>
      <c r="I24" s="8" t="s">
        <v>575</v>
      </c>
    </row>
    <row r="25" spans="1:10" x14ac:dyDescent="0.2">
      <c r="A25" s="62" t="s">
        <v>20</v>
      </c>
      <c r="B25" s="68" t="s">
        <v>11</v>
      </c>
      <c r="C25" s="69">
        <v>0.66669999999999996</v>
      </c>
      <c r="D25" s="70"/>
      <c r="E25" s="75">
        <f>ROUND(D25*C25,2)</f>
        <v>0</v>
      </c>
      <c r="F25" s="207"/>
      <c r="G25" s="207"/>
      <c r="I25" s="33" t="s">
        <v>576</v>
      </c>
      <c r="J25" s="34">
        <v>1407.5</v>
      </c>
    </row>
    <row r="26" spans="1:10" x14ac:dyDescent="0.2">
      <c r="A26" s="62" t="s">
        <v>63</v>
      </c>
      <c r="B26" s="68" t="s">
        <v>11</v>
      </c>
      <c r="C26" s="69">
        <v>4.1700000000000001E-2</v>
      </c>
      <c r="D26" s="70"/>
      <c r="E26" s="75">
        <f t="shared" ref="E26:E31" si="2">ROUND(D26*C26,2)</f>
        <v>0</v>
      </c>
      <c r="F26" s="207"/>
      <c r="G26" s="207"/>
      <c r="I26" s="33" t="s">
        <v>42</v>
      </c>
      <c r="J26" s="34">
        <v>1191.5</v>
      </c>
    </row>
    <row r="27" spans="1:10" x14ac:dyDescent="0.2">
      <c r="A27" s="62" t="s">
        <v>64</v>
      </c>
      <c r="B27" s="68" t="s">
        <v>11</v>
      </c>
      <c r="C27" s="69">
        <v>4.1700000000000001E-2</v>
      </c>
      <c r="D27" s="70"/>
      <c r="E27" s="75">
        <f t="shared" si="2"/>
        <v>0</v>
      </c>
      <c r="F27" s="207"/>
      <c r="G27" s="207"/>
      <c r="I27" s="33" t="s">
        <v>577</v>
      </c>
      <c r="J27" s="34">
        <v>998</v>
      </c>
    </row>
    <row r="28" spans="1:10" x14ac:dyDescent="0.2">
      <c r="A28" s="62" t="s">
        <v>65</v>
      </c>
      <c r="B28" s="68" t="s">
        <v>11</v>
      </c>
      <c r="C28" s="69">
        <v>4.1700000000000001E-2</v>
      </c>
      <c r="D28" s="70"/>
      <c r="E28" s="75">
        <f t="shared" si="2"/>
        <v>0</v>
      </c>
      <c r="F28" s="207"/>
      <c r="G28" s="207"/>
      <c r="I28" s="33" t="s">
        <v>3</v>
      </c>
      <c r="J28" s="34">
        <v>225</v>
      </c>
    </row>
    <row r="29" spans="1:10" ht="48" x14ac:dyDescent="0.2">
      <c r="A29" s="125" t="s">
        <v>543</v>
      </c>
      <c r="B29" s="68" t="s">
        <v>19</v>
      </c>
      <c r="C29" s="69">
        <v>2.5299999999999998</v>
      </c>
      <c r="D29" s="70"/>
      <c r="E29" s="75">
        <f t="shared" si="2"/>
        <v>0</v>
      </c>
      <c r="F29" s="207"/>
      <c r="G29" s="207"/>
      <c r="I29" s="33" t="s">
        <v>578</v>
      </c>
      <c r="J29" s="34">
        <v>19</v>
      </c>
    </row>
    <row r="30" spans="1:10" x14ac:dyDescent="0.2">
      <c r="A30" s="62" t="s">
        <v>34</v>
      </c>
      <c r="B30" s="68" t="s">
        <v>50</v>
      </c>
      <c r="C30" s="69">
        <v>50</v>
      </c>
      <c r="D30" s="70"/>
      <c r="E30" s="75">
        <f t="shared" si="2"/>
        <v>0</v>
      </c>
      <c r="F30" s="207"/>
      <c r="G30" s="207"/>
    </row>
    <row r="31" spans="1:10" ht="24" x14ac:dyDescent="0.2">
      <c r="A31" s="62" t="s">
        <v>66</v>
      </c>
      <c r="B31" s="68" t="s">
        <v>11</v>
      </c>
      <c r="C31" s="69">
        <v>5.5599999999999997E-2</v>
      </c>
      <c r="D31" s="70"/>
      <c r="E31" s="75">
        <f t="shared" si="2"/>
        <v>0</v>
      </c>
      <c r="F31" s="207"/>
      <c r="G31" s="207"/>
      <c r="I31" s="36" t="s">
        <v>579</v>
      </c>
    </row>
    <row r="32" spans="1:10" x14ac:dyDescent="0.2">
      <c r="A32" s="352" t="s">
        <v>22</v>
      </c>
      <c r="B32" s="352"/>
      <c r="C32" s="352"/>
      <c r="D32" s="352"/>
      <c r="E32" s="176">
        <f>SUM(E25:E31,E17:E23,E8:E15)</f>
        <v>0</v>
      </c>
      <c r="F32" s="214"/>
      <c r="G32" s="214"/>
      <c r="I32" s="33" t="s">
        <v>580</v>
      </c>
      <c r="J32" s="34">
        <v>1570.82</v>
      </c>
    </row>
    <row r="33" spans="1:10" x14ac:dyDescent="0.2">
      <c r="A33" s="352" t="s">
        <v>23</v>
      </c>
      <c r="B33" s="352"/>
      <c r="C33" s="352"/>
      <c r="D33" s="352"/>
      <c r="E33" s="177">
        <v>3</v>
      </c>
      <c r="F33" s="215"/>
      <c r="G33" s="215"/>
    </row>
    <row r="34" spans="1:10" ht="12.75" x14ac:dyDescent="0.2">
      <c r="A34" s="352" t="s">
        <v>24</v>
      </c>
      <c r="B34" s="352"/>
      <c r="C34" s="352"/>
      <c r="D34" s="352"/>
      <c r="E34" s="176">
        <f>ROUND(E32*E33,2)</f>
        <v>0</v>
      </c>
      <c r="F34" s="214"/>
      <c r="G34" s="214"/>
      <c r="I34" s="36" t="s">
        <v>102</v>
      </c>
    </row>
    <row r="35" spans="1:10" x14ac:dyDescent="0.2">
      <c r="A35" s="127"/>
      <c r="B35" s="127"/>
      <c r="C35" s="127"/>
      <c r="D35" s="127"/>
      <c r="E35" s="128"/>
      <c r="F35" s="128"/>
      <c r="G35" s="128"/>
      <c r="I35" s="33" t="s">
        <v>103</v>
      </c>
      <c r="J35" s="34">
        <v>2322.06</v>
      </c>
    </row>
    <row r="36" spans="1:10" x14ac:dyDescent="0.2">
      <c r="A36" s="383" t="s">
        <v>69</v>
      </c>
      <c r="B36" s="384"/>
      <c r="C36" s="384"/>
      <c r="D36" s="385"/>
      <c r="E36" s="121">
        <f>SUM(E34)</f>
        <v>0</v>
      </c>
      <c r="F36" s="210"/>
      <c r="G36" s="210"/>
    </row>
    <row r="37" spans="1:10" ht="12.75" x14ac:dyDescent="0.2">
      <c r="A37" s="383" t="s">
        <v>24</v>
      </c>
      <c r="B37" s="384"/>
      <c r="C37" s="384"/>
      <c r="D37" s="385"/>
      <c r="E37" s="172">
        <f>SUM(E36)</f>
        <v>0</v>
      </c>
      <c r="F37" s="235"/>
      <c r="G37" s="235"/>
      <c r="I37" s="36" t="s">
        <v>523</v>
      </c>
    </row>
    <row r="38" spans="1:10" x14ac:dyDescent="0.2">
      <c r="A38" s="383" t="s">
        <v>789</v>
      </c>
      <c r="B38" s="384"/>
      <c r="C38" s="384"/>
      <c r="D38" s="385"/>
      <c r="E38" s="121">
        <f>ROUND(E37*BDI,2)</f>
        <v>0</v>
      </c>
      <c r="F38" s="210"/>
      <c r="G38" s="210"/>
      <c r="I38" s="33" t="s">
        <v>524</v>
      </c>
      <c r="J38" s="34">
        <v>1475.88</v>
      </c>
    </row>
    <row r="39" spans="1:10" x14ac:dyDescent="0.2">
      <c r="A39" s="383" t="s">
        <v>114</v>
      </c>
      <c r="B39" s="384"/>
      <c r="C39" s="384"/>
      <c r="D39" s="385"/>
      <c r="E39" s="172">
        <f>SUM(E37:E38)</f>
        <v>0</v>
      </c>
      <c r="F39" s="235"/>
      <c r="G39" s="235"/>
    </row>
    <row r="40" spans="1:10" ht="12.75" x14ac:dyDescent="0.2">
      <c r="I40" s="36" t="s">
        <v>584</v>
      </c>
    </row>
    <row r="41" spans="1:10" x14ac:dyDescent="0.2">
      <c r="I41" s="33" t="s">
        <v>583</v>
      </c>
      <c r="J41" s="34">
        <v>1425.72</v>
      </c>
    </row>
    <row r="42" spans="1:10" x14ac:dyDescent="0.2">
      <c r="A42" s="20"/>
    </row>
    <row r="43" spans="1:10" ht="12.75" x14ac:dyDescent="0.2">
      <c r="A43" s="20"/>
      <c r="I43" s="36" t="s">
        <v>582</v>
      </c>
    </row>
    <row r="44" spans="1:10" x14ac:dyDescent="0.2">
      <c r="A44" s="314"/>
      <c r="B44" s="314"/>
      <c r="C44" s="314"/>
      <c r="D44" s="314"/>
      <c r="E44" s="314"/>
      <c r="F44" s="189"/>
      <c r="G44" s="189"/>
      <c r="I44" s="33" t="s">
        <v>581</v>
      </c>
      <c r="J44" s="34">
        <v>1550.81</v>
      </c>
    </row>
    <row r="45" spans="1:10" x14ac:dyDescent="0.2">
      <c r="A45" s="314"/>
      <c r="B45" s="314"/>
      <c r="C45" s="314"/>
      <c r="D45" s="314"/>
      <c r="E45" s="314"/>
      <c r="F45" s="189"/>
      <c r="G45" s="189"/>
    </row>
    <row r="46" spans="1:10" ht="12.75" x14ac:dyDescent="0.2">
      <c r="A46" s="314"/>
      <c r="B46" s="314"/>
      <c r="C46" s="314"/>
      <c r="D46" s="314"/>
      <c r="E46" s="314"/>
      <c r="F46" s="189"/>
      <c r="G46" s="189"/>
      <c r="I46" s="36" t="s">
        <v>525</v>
      </c>
    </row>
    <row r="47" spans="1:10" x14ac:dyDescent="0.2">
      <c r="A47" s="315"/>
      <c r="B47" s="315"/>
      <c r="C47" s="315"/>
      <c r="D47" s="315"/>
      <c r="E47" s="315"/>
      <c r="F47" s="190"/>
      <c r="G47" s="190"/>
      <c r="I47" s="33" t="s">
        <v>526</v>
      </c>
      <c r="J47" s="34">
        <v>1146.1400000000001</v>
      </c>
    </row>
    <row r="48" spans="1:10" x14ac:dyDescent="0.2">
      <c r="A48" s="315"/>
      <c r="B48" s="315"/>
      <c r="C48" s="315"/>
      <c r="D48" s="315"/>
      <c r="E48" s="315"/>
      <c r="F48" s="190"/>
      <c r="G48" s="190"/>
    </row>
    <row r="60" spans="9:18" x14ac:dyDescent="0.2">
      <c r="I60" s="337" t="s">
        <v>651</v>
      </c>
      <c r="J60" s="338"/>
      <c r="K60" s="338"/>
      <c r="L60" s="338"/>
      <c r="M60" s="338"/>
      <c r="N60" s="338"/>
      <c r="O60" s="338"/>
      <c r="P60" s="338"/>
      <c r="Q60" s="338"/>
      <c r="R60" s="339"/>
    </row>
    <row r="61" spans="9:18" x14ac:dyDescent="0.2">
      <c r="I61" s="82" t="s">
        <v>642</v>
      </c>
      <c r="J61" s="83">
        <v>2011</v>
      </c>
      <c r="K61" s="83">
        <v>2012</v>
      </c>
      <c r="L61" s="83">
        <v>2013</v>
      </c>
      <c r="M61" s="83">
        <v>2014</v>
      </c>
      <c r="N61" s="83">
        <v>2015</v>
      </c>
      <c r="O61" s="83">
        <v>2016</v>
      </c>
      <c r="P61" s="83">
        <v>2017</v>
      </c>
      <c r="Q61" s="83">
        <v>2018</v>
      </c>
      <c r="R61" s="84">
        <v>2019</v>
      </c>
    </row>
    <row r="62" spans="9:18" x14ac:dyDescent="0.2">
      <c r="I62" s="86" t="s">
        <v>643</v>
      </c>
      <c r="J62" s="87">
        <v>8.6E-3</v>
      </c>
      <c r="K62" s="87">
        <v>8.8999999999999999E-3</v>
      </c>
      <c r="L62" s="87">
        <v>6.0000000000000001E-3</v>
      </c>
      <c r="M62" s="87">
        <v>8.5000000000000006E-3</v>
      </c>
      <c r="N62" s="87">
        <v>9.4000000000000004E-3</v>
      </c>
      <c r="O62" s="87">
        <v>1.06E-2</v>
      </c>
      <c r="P62" s="87">
        <v>1.09E-2</v>
      </c>
      <c r="Q62" s="87">
        <v>5.7999999999999996E-3</v>
      </c>
      <c r="R62" s="87">
        <v>5.4000000000000003E-3</v>
      </c>
    </row>
    <row r="63" spans="9:18" x14ac:dyDescent="0.2">
      <c r="I63" s="82" t="s">
        <v>644</v>
      </c>
      <c r="J63" s="88">
        <v>8.3999999999999995E-3</v>
      </c>
      <c r="K63" s="88">
        <v>7.4999999999999997E-3</v>
      </c>
      <c r="L63" s="88">
        <v>4.8999999999999998E-3</v>
      </c>
      <c r="M63" s="88">
        <v>7.9000000000000008E-3</v>
      </c>
      <c r="N63" s="88">
        <v>8.2000000000000007E-3</v>
      </c>
      <c r="O63" s="88">
        <v>0.01</v>
      </c>
      <c r="P63" s="88">
        <v>8.6999999999999994E-3</v>
      </c>
      <c r="Q63" s="88">
        <v>4.7000000000000002E-3</v>
      </c>
      <c r="R63" s="88">
        <v>4.8999999999999998E-3</v>
      </c>
    </row>
    <row r="64" spans="9:18" x14ac:dyDescent="0.2">
      <c r="I64" s="86" t="s">
        <v>645</v>
      </c>
      <c r="J64" s="87">
        <v>9.1999999999999998E-3</v>
      </c>
      <c r="K64" s="87">
        <v>8.2000000000000007E-3</v>
      </c>
      <c r="L64" s="87">
        <v>5.4999999999999997E-3</v>
      </c>
      <c r="M64" s="87">
        <v>7.7000000000000002E-3</v>
      </c>
      <c r="N64" s="87">
        <v>1.04E-2</v>
      </c>
      <c r="O64" s="87">
        <v>1.1599999999999999E-2</v>
      </c>
      <c r="P64" s="87">
        <v>1.0500000000000001E-2</v>
      </c>
      <c r="Q64" s="87">
        <v>5.3E-3</v>
      </c>
      <c r="R64" s="87">
        <v>4.7000000000000002E-3</v>
      </c>
    </row>
    <row r="65" spans="9:18" x14ac:dyDescent="0.2">
      <c r="I65" s="82" t="s">
        <v>646</v>
      </c>
      <c r="J65" s="88">
        <v>8.3999999999999995E-3</v>
      </c>
      <c r="K65" s="88">
        <v>7.1000000000000004E-3</v>
      </c>
      <c r="L65" s="88">
        <v>6.1000000000000004E-3</v>
      </c>
      <c r="M65" s="88">
        <v>8.2000000000000007E-3</v>
      </c>
      <c r="N65" s="88">
        <v>9.4999999999999998E-3</v>
      </c>
      <c r="O65" s="88">
        <v>1.06E-2</v>
      </c>
      <c r="P65" s="88">
        <v>7.9000000000000008E-3</v>
      </c>
      <c r="Q65" s="88">
        <v>5.1999999999999998E-3</v>
      </c>
      <c r="R65" s="88">
        <v>5.1999999999999998E-3</v>
      </c>
    </row>
    <row r="66" spans="9:18" x14ac:dyDescent="0.2">
      <c r="I66" s="86" t="s">
        <v>647</v>
      </c>
      <c r="J66" s="87">
        <v>9.9000000000000008E-3</v>
      </c>
      <c r="K66" s="87">
        <v>7.4000000000000003E-3</v>
      </c>
      <c r="L66" s="87">
        <v>6.0000000000000001E-3</v>
      </c>
      <c r="M66" s="87">
        <v>8.6999999999999994E-3</v>
      </c>
      <c r="N66" s="87">
        <v>9.9000000000000008E-3</v>
      </c>
      <c r="O66" s="87">
        <v>1.11E-2</v>
      </c>
      <c r="P66" s="87">
        <v>9.2999999999999992E-3</v>
      </c>
      <c r="Q66" s="87">
        <v>5.1999999999999998E-3</v>
      </c>
      <c r="R66" s="87">
        <v>5.4000000000000003E-3</v>
      </c>
    </row>
    <row r="67" spans="9:18" x14ac:dyDescent="0.2">
      <c r="I67" s="82" t="s">
        <v>648</v>
      </c>
      <c r="J67" s="88">
        <v>9.5999999999999992E-3</v>
      </c>
      <c r="K67" s="88">
        <v>6.4000000000000003E-3</v>
      </c>
      <c r="L67" s="88">
        <v>6.1000000000000004E-3</v>
      </c>
      <c r="M67" s="88">
        <v>8.2000000000000007E-3</v>
      </c>
      <c r="N67" s="88">
        <v>1.0699999999999999E-2</v>
      </c>
      <c r="O67" s="88">
        <v>1.1599999999999999E-2</v>
      </c>
      <c r="P67" s="88">
        <v>8.0999999999999996E-3</v>
      </c>
      <c r="Q67" s="88">
        <v>5.1999999999999998E-3</v>
      </c>
      <c r="R67" s="88">
        <v>4.7000000000000002E-3</v>
      </c>
    </row>
    <row r="68" spans="9:18" x14ac:dyDescent="0.2">
      <c r="I68" s="86" t="s">
        <v>649</v>
      </c>
      <c r="J68" s="87">
        <v>9.7000000000000003E-3</v>
      </c>
      <c r="K68" s="87">
        <v>6.7999999999999996E-3</v>
      </c>
      <c r="L68" s="87">
        <v>7.1999999999999998E-3</v>
      </c>
      <c r="M68" s="87">
        <v>9.4999999999999998E-3</v>
      </c>
      <c r="N68" s="87">
        <v>1.18E-2</v>
      </c>
      <c r="O68" s="87">
        <v>1.11E-2</v>
      </c>
      <c r="P68" s="87">
        <v>8.0000000000000002E-3</v>
      </c>
      <c r="Q68" s="87">
        <v>5.4000000000000003E-3</v>
      </c>
      <c r="R68" s="87">
        <v>5.0000000000000001E-3</v>
      </c>
    </row>
    <row r="69" spans="9:18" x14ac:dyDescent="0.2">
      <c r="I69" s="82" t="s">
        <v>650</v>
      </c>
      <c r="J69" s="88">
        <v>1.0699999999999999E-2</v>
      </c>
      <c r="K69" s="88">
        <v>6.8999999999999999E-3</v>
      </c>
      <c r="L69" s="88">
        <v>7.1000000000000004E-3</v>
      </c>
      <c r="M69" s="88">
        <v>8.6999999999999994E-3</v>
      </c>
      <c r="N69" s="88">
        <v>1.11E-2</v>
      </c>
      <c r="O69" s="88">
        <v>1.2200000000000001E-2</v>
      </c>
      <c r="P69" s="88">
        <v>8.0000000000000002E-3</v>
      </c>
      <c r="Q69" s="88">
        <v>5.0000000000000001E-3</v>
      </c>
      <c r="R69" s="91">
        <v>5.0000000000000001E-3</v>
      </c>
    </row>
    <row r="73" spans="9:18" x14ac:dyDescent="0.2">
      <c r="I73" s="93"/>
    </row>
    <row r="74" spans="9:18" ht="12.75" thickBot="1" x14ac:dyDescent="0.25">
      <c r="I74" s="94"/>
    </row>
    <row r="75" spans="9:18" x14ac:dyDescent="0.2">
      <c r="I75" s="97" t="s">
        <v>667</v>
      </c>
    </row>
    <row r="76" spans="9:18" x14ac:dyDescent="0.2">
      <c r="I76" s="98"/>
    </row>
    <row r="77" spans="9:18" ht="12.75" thickBot="1" x14ac:dyDescent="0.25">
      <c r="I77" s="98"/>
    </row>
    <row r="78" spans="9:18" ht="12.75" thickBot="1" x14ac:dyDescent="0.25">
      <c r="I78" s="101" t="s">
        <v>653</v>
      </c>
    </row>
    <row r="79" spans="9:18" x14ac:dyDescent="0.2">
      <c r="I79" s="98" t="s">
        <v>654</v>
      </c>
    </row>
    <row r="80" spans="9:18" x14ac:dyDescent="0.2">
      <c r="I80" s="98" t="s">
        <v>655</v>
      </c>
    </row>
    <row r="81" spans="9:9" x14ac:dyDescent="0.2">
      <c r="I81" s="102" t="s">
        <v>656</v>
      </c>
    </row>
    <row r="82" spans="9:9" ht="12.75" thickBot="1" x14ac:dyDescent="0.25">
      <c r="I82" s="98"/>
    </row>
    <row r="83" spans="9:9" ht="12.75" thickBot="1" x14ac:dyDescent="0.25">
      <c r="I83" s="101" t="s">
        <v>657</v>
      </c>
    </row>
    <row r="84" spans="9:9" x14ac:dyDescent="0.2">
      <c r="I84" s="98" t="s">
        <v>658</v>
      </c>
    </row>
    <row r="85" spans="9:9" x14ac:dyDescent="0.2">
      <c r="I85" s="98" t="s">
        <v>659</v>
      </c>
    </row>
    <row r="86" spans="9:9" x14ac:dyDescent="0.2">
      <c r="I86" s="98" t="s">
        <v>660</v>
      </c>
    </row>
    <row r="87" spans="9:9" x14ac:dyDescent="0.2">
      <c r="I87" s="98" t="s">
        <v>661</v>
      </c>
    </row>
    <row r="88" spans="9:9" x14ac:dyDescent="0.2">
      <c r="I88" s="98" t="s">
        <v>662</v>
      </c>
    </row>
    <row r="89" spans="9:9" x14ac:dyDescent="0.2">
      <c r="I89" s="98" t="s">
        <v>663</v>
      </c>
    </row>
    <row r="90" spans="9:9" x14ac:dyDescent="0.2">
      <c r="I90" s="98" t="s">
        <v>664</v>
      </c>
    </row>
    <row r="91" spans="9:9" x14ac:dyDescent="0.2">
      <c r="I91" s="98" t="s">
        <v>665</v>
      </c>
    </row>
    <row r="92" spans="9:9" x14ac:dyDescent="0.2">
      <c r="I92" s="98" t="s">
        <v>666</v>
      </c>
    </row>
    <row r="93" spans="9:9" x14ac:dyDescent="0.2">
      <c r="I93" s="98" t="s">
        <v>668</v>
      </c>
    </row>
    <row r="94" spans="9:9" x14ac:dyDescent="0.2">
      <c r="I94" s="98"/>
    </row>
    <row r="95" spans="9:9" x14ac:dyDescent="0.2">
      <c r="I95" s="98" t="s">
        <v>669</v>
      </c>
    </row>
    <row r="96" spans="9:9" x14ac:dyDescent="0.2">
      <c r="I96" s="98" t="s">
        <v>670</v>
      </c>
    </row>
    <row r="97" spans="9:9" x14ac:dyDescent="0.2">
      <c r="I97" s="98"/>
    </row>
    <row r="98" spans="9:9" x14ac:dyDescent="0.2">
      <c r="I98" s="98"/>
    </row>
    <row r="99" spans="9:9" x14ac:dyDescent="0.2">
      <c r="I99" s="98"/>
    </row>
    <row r="100" spans="9:9" x14ac:dyDescent="0.2">
      <c r="I100" s="98"/>
    </row>
    <row r="101" spans="9:9" x14ac:dyDescent="0.2">
      <c r="I101" s="98"/>
    </row>
    <row r="102" spans="9:9" x14ac:dyDescent="0.2">
      <c r="I102" s="98" t="s">
        <v>671</v>
      </c>
    </row>
    <row r="103" spans="9:9" x14ac:dyDescent="0.2">
      <c r="I103" s="98" t="s">
        <v>672</v>
      </c>
    </row>
    <row r="104" spans="9:9" x14ac:dyDescent="0.2">
      <c r="I104" s="98" t="s">
        <v>673</v>
      </c>
    </row>
    <row r="105" spans="9:9" x14ac:dyDescent="0.2">
      <c r="I105" s="102" t="s">
        <v>674</v>
      </c>
    </row>
    <row r="106" spans="9:9" ht="12.75" thickBot="1" x14ac:dyDescent="0.25">
      <c r="I106" s="98"/>
    </row>
    <row r="107" spans="9:9" ht="12.75" thickBot="1" x14ac:dyDescent="0.25">
      <c r="I107" s="101" t="s">
        <v>675</v>
      </c>
    </row>
    <row r="108" spans="9:9" x14ac:dyDescent="0.2">
      <c r="I108" s="98" t="s">
        <v>676</v>
      </c>
    </row>
    <row r="109" spans="9:9" x14ac:dyDescent="0.2">
      <c r="I109" s="98" t="s">
        <v>677</v>
      </c>
    </row>
    <row r="110" spans="9:9" x14ac:dyDescent="0.2">
      <c r="I110" s="98" t="s">
        <v>678</v>
      </c>
    </row>
    <row r="111" spans="9:9" x14ac:dyDescent="0.2">
      <c r="I111" s="98" t="s">
        <v>679</v>
      </c>
    </row>
    <row r="112" spans="9:9" x14ac:dyDescent="0.2">
      <c r="I112" s="98" t="s">
        <v>680</v>
      </c>
    </row>
    <row r="113" spans="9:9" x14ac:dyDescent="0.2">
      <c r="I113" s="98" t="s">
        <v>681</v>
      </c>
    </row>
    <row r="114" spans="9:9" x14ac:dyDescent="0.2">
      <c r="I114" s="98" t="s">
        <v>682</v>
      </c>
    </row>
    <row r="115" spans="9:9" x14ac:dyDescent="0.2">
      <c r="I115" s="98" t="s">
        <v>683</v>
      </c>
    </row>
    <row r="116" spans="9:9" x14ac:dyDescent="0.2">
      <c r="I116" s="98" t="s">
        <v>684</v>
      </c>
    </row>
    <row r="117" spans="9:9" x14ac:dyDescent="0.2">
      <c r="I117" s="98" t="s">
        <v>685</v>
      </c>
    </row>
    <row r="118" spans="9:9" x14ac:dyDescent="0.2">
      <c r="I118" s="98"/>
    </row>
    <row r="119" spans="9:9" x14ac:dyDescent="0.2">
      <c r="I119" s="98"/>
    </row>
    <row r="120" spans="9:9" x14ac:dyDescent="0.2">
      <c r="I120" s="98"/>
    </row>
    <row r="121" spans="9:9" x14ac:dyDescent="0.2">
      <c r="I121" s="98"/>
    </row>
    <row r="122" spans="9:9" x14ac:dyDescent="0.2">
      <c r="I122" s="98"/>
    </row>
    <row r="123" spans="9:9" x14ac:dyDescent="0.2">
      <c r="I123" s="98" t="s">
        <v>671</v>
      </c>
    </row>
    <row r="124" spans="9:9" x14ac:dyDescent="0.2">
      <c r="I124" s="98" t="s">
        <v>673</v>
      </c>
    </row>
    <row r="125" spans="9:9" x14ac:dyDescent="0.2">
      <c r="I125" s="98" t="s">
        <v>686</v>
      </c>
    </row>
    <row r="126" spans="9:9" x14ac:dyDescent="0.2">
      <c r="I126" s="98" t="s">
        <v>687</v>
      </c>
    </row>
    <row r="127" spans="9:9" x14ac:dyDescent="0.2">
      <c r="I127" s="98"/>
    </row>
    <row r="128" spans="9:9" x14ac:dyDescent="0.2">
      <c r="I128" s="98" t="s">
        <v>688</v>
      </c>
    </row>
    <row r="129" spans="9:9" x14ac:dyDescent="0.2">
      <c r="I129" s="98" t="s">
        <v>689</v>
      </c>
    </row>
    <row r="130" spans="9:9" x14ac:dyDescent="0.2">
      <c r="I130" s="102" t="s">
        <v>690</v>
      </c>
    </row>
    <row r="131" spans="9:9" ht="12.75" thickBot="1" x14ac:dyDescent="0.25">
      <c r="I131" s="98"/>
    </row>
    <row r="132" spans="9:9" ht="12.75" thickBot="1" x14ac:dyDescent="0.25">
      <c r="I132" s="101" t="s">
        <v>691</v>
      </c>
    </row>
    <row r="133" spans="9:9" x14ac:dyDescent="0.2">
      <c r="I133" s="98" t="s">
        <v>692</v>
      </c>
    </row>
    <row r="134" spans="9:9" x14ac:dyDescent="0.2">
      <c r="I134" s="98" t="s">
        <v>693</v>
      </c>
    </row>
    <row r="135" spans="9:9" x14ac:dyDescent="0.2">
      <c r="I135" s="98" t="s">
        <v>694</v>
      </c>
    </row>
    <row r="136" spans="9:9" x14ac:dyDescent="0.2">
      <c r="I136" s="98" t="s">
        <v>695</v>
      </c>
    </row>
    <row r="137" spans="9:9" x14ac:dyDescent="0.2">
      <c r="I137" s="98" t="s">
        <v>696</v>
      </c>
    </row>
    <row r="138" spans="9:9" x14ac:dyDescent="0.2">
      <c r="I138" s="98"/>
    </row>
    <row r="139" spans="9:9" x14ac:dyDescent="0.2">
      <c r="I139" s="98"/>
    </row>
    <row r="140" spans="9:9" x14ac:dyDescent="0.2">
      <c r="I140" s="98" t="s">
        <v>671</v>
      </c>
    </row>
    <row r="141" spans="9:9" x14ac:dyDescent="0.2">
      <c r="I141" s="98" t="s">
        <v>697</v>
      </c>
    </row>
    <row r="142" spans="9:9" x14ac:dyDescent="0.2">
      <c r="I142" s="98" t="s">
        <v>698</v>
      </c>
    </row>
    <row r="143" spans="9:9" x14ac:dyDescent="0.2">
      <c r="I143" s="98" t="s">
        <v>699</v>
      </c>
    </row>
    <row r="144" spans="9:9" x14ac:dyDescent="0.2">
      <c r="I144" s="102"/>
    </row>
    <row r="145" spans="9:9" ht="12.75" thickBot="1" x14ac:dyDescent="0.25">
      <c r="I145" s="98"/>
    </row>
    <row r="146" spans="9:9" ht="12.75" thickBot="1" x14ac:dyDescent="0.25">
      <c r="I146" s="101" t="s">
        <v>700</v>
      </c>
    </row>
    <row r="147" spans="9:9" x14ac:dyDescent="0.2">
      <c r="I147" s="102" t="s">
        <v>701</v>
      </c>
    </row>
    <row r="148" spans="9:9" ht="12.75" thickBot="1" x14ac:dyDescent="0.25">
      <c r="I148" s="98"/>
    </row>
    <row r="149" spans="9:9" ht="12.75" thickBot="1" x14ac:dyDescent="0.25">
      <c r="I149" s="101" t="s">
        <v>702</v>
      </c>
    </row>
    <row r="150" spans="9:9" x14ac:dyDescent="0.2">
      <c r="I150" s="98" t="s">
        <v>703</v>
      </c>
    </row>
    <row r="151" spans="9:9" x14ac:dyDescent="0.2">
      <c r="I151" s="98" t="s">
        <v>704</v>
      </c>
    </row>
    <row r="152" spans="9:9" x14ac:dyDescent="0.2">
      <c r="I152" s="98" t="s">
        <v>705</v>
      </c>
    </row>
    <row r="153" spans="9:9" x14ac:dyDescent="0.2">
      <c r="I153" s="98" t="s">
        <v>708</v>
      </c>
    </row>
    <row r="154" spans="9:9" x14ac:dyDescent="0.2">
      <c r="I154" s="98" t="s">
        <v>706</v>
      </c>
    </row>
    <row r="155" spans="9:9" x14ac:dyDescent="0.2">
      <c r="I155" s="98" t="s">
        <v>707</v>
      </c>
    </row>
    <row r="156" spans="9:9" x14ac:dyDescent="0.2">
      <c r="I156" s="98"/>
    </row>
    <row r="157" spans="9:9" x14ac:dyDescent="0.2">
      <c r="I157" s="98"/>
    </row>
    <row r="158" spans="9:9" x14ac:dyDescent="0.2">
      <c r="I158" s="98"/>
    </row>
    <row r="159" spans="9:9" x14ac:dyDescent="0.2">
      <c r="I159" s="98" t="s">
        <v>671</v>
      </c>
    </row>
    <row r="160" spans="9:9" x14ac:dyDescent="0.2">
      <c r="I160" s="98" t="s">
        <v>674</v>
      </c>
    </row>
    <row r="161" spans="9:9" x14ac:dyDescent="0.2">
      <c r="I161" s="98" t="s">
        <v>709</v>
      </c>
    </row>
    <row r="162" spans="9:9" x14ac:dyDescent="0.2">
      <c r="I162" s="98" t="s">
        <v>710</v>
      </c>
    </row>
    <row r="163" spans="9:9" x14ac:dyDescent="0.2">
      <c r="I163" s="98"/>
    </row>
    <row r="164" spans="9:9" x14ac:dyDescent="0.2">
      <c r="I164" s="98"/>
    </row>
    <row r="165" spans="9:9" x14ac:dyDescent="0.2">
      <c r="I165" s="98"/>
    </row>
    <row r="166" spans="9:9" x14ac:dyDescent="0.2">
      <c r="I166" s="98"/>
    </row>
    <row r="167" spans="9:9" x14ac:dyDescent="0.2">
      <c r="I167" s="98"/>
    </row>
    <row r="168" spans="9:9" x14ac:dyDescent="0.2">
      <c r="I168" s="98"/>
    </row>
    <row r="169" spans="9:9" x14ac:dyDescent="0.2">
      <c r="I169" s="98"/>
    </row>
    <row r="170" spans="9:9" x14ac:dyDescent="0.2">
      <c r="I170" s="98"/>
    </row>
    <row r="171" spans="9:9" x14ac:dyDescent="0.2">
      <c r="I171" s="98"/>
    </row>
    <row r="172" spans="9:9" x14ac:dyDescent="0.2">
      <c r="I172" s="98"/>
    </row>
    <row r="173" spans="9:9" x14ac:dyDescent="0.2">
      <c r="I173" s="98"/>
    </row>
    <row r="174" spans="9:9" x14ac:dyDescent="0.2">
      <c r="I174" s="98"/>
    </row>
    <row r="175" spans="9:9" x14ac:dyDescent="0.2">
      <c r="I175" s="98"/>
    </row>
    <row r="176" spans="9:9" x14ac:dyDescent="0.2">
      <c r="I176" s="98"/>
    </row>
    <row r="177" spans="9:9" x14ac:dyDescent="0.2">
      <c r="I177" s="98"/>
    </row>
    <row r="178" spans="9:9" x14ac:dyDescent="0.2">
      <c r="I178" s="98"/>
    </row>
    <row r="179" spans="9:9" x14ac:dyDescent="0.2">
      <c r="I179" s="98"/>
    </row>
    <row r="180" spans="9:9" x14ac:dyDescent="0.2">
      <c r="I180" s="98"/>
    </row>
    <row r="181" spans="9:9" x14ac:dyDescent="0.2">
      <c r="I181" s="98"/>
    </row>
    <row r="182" spans="9:9" x14ac:dyDescent="0.2">
      <c r="I182" s="98"/>
    </row>
    <row r="183" spans="9:9" x14ac:dyDescent="0.2">
      <c r="I183" s="98"/>
    </row>
    <row r="184" spans="9:9" x14ac:dyDescent="0.2">
      <c r="I184" s="98"/>
    </row>
    <row r="185" spans="9:9" x14ac:dyDescent="0.2">
      <c r="I185" s="98"/>
    </row>
    <row r="186" spans="9:9" x14ac:dyDescent="0.2">
      <c r="I186" s="98"/>
    </row>
    <row r="187" spans="9:9" x14ac:dyDescent="0.2">
      <c r="I187" s="98"/>
    </row>
    <row r="188" spans="9:9" x14ac:dyDescent="0.2">
      <c r="I188" s="98"/>
    </row>
    <row r="189" spans="9:9" x14ac:dyDescent="0.2">
      <c r="I189" s="98"/>
    </row>
    <row r="190" spans="9:9" x14ac:dyDescent="0.2">
      <c r="I190" s="98"/>
    </row>
    <row r="191" spans="9:9" x14ac:dyDescent="0.2">
      <c r="I191" s="98"/>
    </row>
    <row r="192" spans="9:9" x14ac:dyDescent="0.2">
      <c r="I192" s="98"/>
    </row>
    <row r="193" spans="9:9" x14ac:dyDescent="0.2">
      <c r="I193" s="98"/>
    </row>
    <row r="194" spans="9:9" x14ac:dyDescent="0.2">
      <c r="I194" s="102"/>
    </row>
    <row r="195" spans="9:9" ht="12.75" thickBot="1" x14ac:dyDescent="0.25">
      <c r="I195" s="98"/>
    </row>
    <row r="196" spans="9:9" ht="12.75" thickBot="1" x14ac:dyDescent="0.25">
      <c r="I196" s="101" t="s">
        <v>711</v>
      </c>
    </row>
    <row r="197" spans="9:9" x14ac:dyDescent="0.2">
      <c r="I197" s="98" t="s">
        <v>712</v>
      </c>
    </row>
    <row r="198" spans="9:9" x14ac:dyDescent="0.2">
      <c r="I198" s="98" t="s">
        <v>713</v>
      </c>
    </row>
    <row r="199" spans="9:9" x14ac:dyDescent="0.2">
      <c r="I199" s="98" t="s">
        <v>714</v>
      </c>
    </row>
    <row r="200" spans="9:9" x14ac:dyDescent="0.2">
      <c r="I200" s="98" t="s">
        <v>715</v>
      </c>
    </row>
    <row r="201" spans="9:9" x14ac:dyDescent="0.2">
      <c r="I201" s="98" t="s">
        <v>716</v>
      </c>
    </row>
    <row r="202" spans="9:9" x14ac:dyDescent="0.2">
      <c r="I202" s="98" t="s">
        <v>717</v>
      </c>
    </row>
    <row r="203" spans="9:9" x14ac:dyDescent="0.2">
      <c r="I203" s="98" t="s">
        <v>718</v>
      </c>
    </row>
    <row r="204" spans="9:9" x14ac:dyDescent="0.2">
      <c r="I204" s="98" t="s">
        <v>719</v>
      </c>
    </row>
    <row r="205" spans="9:9" x14ac:dyDescent="0.2">
      <c r="I205" s="98"/>
    </row>
    <row r="206" spans="9:9" x14ac:dyDescent="0.2">
      <c r="I206" s="98"/>
    </row>
    <row r="207" spans="9:9" x14ac:dyDescent="0.2">
      <c r="I207" s="98"/>
    </row>
    <row r="208" spans="9:9" x14ac:dyDescent="0.2">
      <c r="I208" s="98" t="s">
        <v>671</v>
      </c>
    </row>
    <row r="209" spans="9:9" x14ac:dyDescent="0.2">
      <c r="I209" s="98" t="s">
        <v>673</v>
      </c>
    </row>
    <row r="210" spans="9:9" ht="12.75" thickBot="1" x14ac:dyDescent="0.25">
      <c r="I210" s="115" t="s">
        <v>720</v>
      </c>
    </row>
  </sheetData>
  <mergeCells count="23">
    <mergeCell ref="A39:D39"/>
    <mergeCell ref="A36:D36"/>
    <mergeCell ref="A37:D37"/>
    <mergeCell ref="A38:D38"/>
    <mergeCell ref="I5:J5"/>
    <mergeCell ref="I6:J6"/>
    <mergeCell ref="A1:E1"/>
    <mergeCell ref="A2:E2"/>
    <mergeCell ref="A3:E3"/>
    <mergeCell ref="A34:D34"/>
    <mergeCell ref="A7:E7"/>
    <mergeCell ref="A16:E16"/>
    <mergeCell ref="A24:E24"/>
    <mergeCell ref="A32:D32"/>
    <mergeCell ref="A33:D33"/>
    <mergeCell ref="A5:B5"/>
    <mergeCell ref="C5:E5"/>
    <mergeCell ref="I60:R60"/>
    <mergeCell ref="A44:E44"/>
    <mergeCell ref="A45:E45"/>
    <mergeCell ref="A46:E46"/>
    <mergeCell ref="A47:E47"/>
    <mergeCell ref="A48:E48"/>
  </mergeCells>
  <hyperlinks>
    <hyperlink ref="I31" r:id="rId1"/>
    <hyperlink ref="I34" r:id="rId2"/>
    <hyperlink ref="I37" r:id="rId3"/>
    <hyperlink ref="I46" r:id="rId4"/>
    <hyperlink ref="I43" r:id="rId5"/>
    <hyperlink ref="I40" r:id="rId6"/>
  </hyperlinks>
  <printOptions horizontalCentered="1"/>
  <pageMargins left="0.98425196850393704" right="0.78740157480314965" top="1.7716535433070868" bottom="0.78740157480314965" header="0" footer="0"/>
  <pageSetup paperSize="9" scale="75" orientation="portrait" r:id="rId7"/>
  <headerFooter>
    <oddHeader>&amp;C&amp;G</oddHeader>
  </headerFooter>
  <drawing r:id="rId8"/>
  <legacyDrawingHF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0"/>
  <sheetViews>
    <sheetView showGridLines="0" view="pageBreakPreview" zoomScaleSheetLayoutView="100" workbookViewId="0">
      <selection activeCell="F18" sqref="F18"/>
    </sheetView>
  </sheetViews>
  <sheetFormatPr defaultColWidth="9.33203125" defaultRowHeight="12" x14ac:dyDescent="0.2"/>
  <cols>
    <col min="1" max="1" width="54.83203125" style="8" customWidth="1"/>
    <col min="2" max="4" width="15.83203125" style="20" customWidth="1"/>
    <col min="5" max="7" width="15.83203125" style="8" customWidth="1"/>
    <col min="8" max="8" width="9.33203125" style="8"/>
    <col min="9" max="9" width="98.83203125" style="8" bestFit="1" customWidth="1"/>
    <col min="10" max="10" width="14.1640625" style="8" bestFit="1" customWidth="1"/>
    <col min="11" max="16384" width="9.33203125" style="8"/>
  </cols>
  <sheetData>
    <row r="1" spans="1:10" x14ac:dyDescent="0.2">
      <c r="A1" s="348" t="s">
        <v>78</v>
      </c>
      <c r="B1" s="349"/>
      <c r="C1" s="349"/>
      <c r="D1" s="349"/>
      <c r="E1" s="350"/>
      <c r="F1" s="205"/>
      <c r="G1" s="205"/>
    </row>
    <row r="2" spans="1:10" x14ac:dyDescent="0.2">
      <c r="A2" s="351" t="s">
        <v>798</v>
      </c>
      <c r="B2" s="349"/>
      <c r="C2" s="349"/>
      <c r="D2" s="349"/>
      <c r="E2" s="350"/>
      <c r="F2" s="205"/>
      <c r="G2" s="205"/>
    </row>
    <row r="3" spans="1:10" x14ac:dyDescent="0.2">
      <c r="A3" s="348" t="s">
        <v>534</v>
      </c>
      <c r="B3" s="349"/>
      <c r="C3" s="349"/>
      <c r="D3" s="349"/>
      <c r="E3" s="350"/>
      <c r="F3" s="205"/>
      <c r="G3" s="205"/>
    </row>
    <row r="4" spans="1:10" x14ac:dyDescent="0.2">
      <c r="A4" s="26"/>
      <c r="B4" s="114"/>
      <c r="C4" s="114"/>
      <c r="D4" s="114"/>
      <c r="E4" s="26"/>
      <c r="F4" s="26"/>
      <c r="G4" s="26"/>
    </row>
    <row r="5" spans="1:10" x14ac:dyDescent="0.2">
      <c r="A5" s="353" t="s">
        <v>110</v>
      </c>
      <c r="B5" s="354"/>
      <c r="C5" s="365" t="s">
        <v>106</v>
      </c>
      <c r="D5" s="366"/>
      <c r="E5" s="367"/>
      <c r="F5" s="206"/>
      <c r="G5" s="206"/>
      <c r="I5" s="359" t="s">
        <v>533</v>
      </c>
      <c r="J5" s="359"/>
    </row>
    <row r="6" spans="1:10" x14ac:dyDescent="0.2">
      <c r="A6" s="57" t="s">
        <v>8</v>
      </c>
      <c r="B6" s="57" t="s">
        <v>9</v>
      </c>
      <c r="C6" s="12" t="s">
        <v>104</v>
      </c>
      <c r="D6" s="12" t="s">
        <v>536</v>
      </c>
      <c r="E6" s="57" t="s">
        <v>7</v>
      </c>
      <c r="F6" s="206"/>
      <c r="G6" s="206"/>
      <c r="I6" s="359" t="s">
        <v>534</v>
      </c>
      <c r="J6" s="359"/>
    </row>
    <row r="7" spans="1:10" x14ac:dyDescent="0.2">
      <c r="A7" s="356" t="s">
        <v>26</v>
      </c>
      <c r="B7" s="357"/>
      <c r="C7" s="357"/>
      <c r="D7" s="357"/>
      <c r="E7" s="357"/>
      <c r="F7" s="205"/>
      <c r="G7" s="205"/>
    </row>
    <row r="8" spans="1:10" x14ac:dyDescent="0.2">
      <c r="A8" s="33" t="s">
        <v>83</v>
      </c>
      <c r="B8" s="57" t="s">
        <v>0</v>
      </c>
      <c r="C8" s="58">
        <v>1</v>
      </c>
      <c r="D8" s="59"/>
      <c r="E8" s="60">
        <f>ROUND(C8*D8,2)</f>
        <v>0</v>
      </c>
      <c r="F8" s="207"/>
      <c r="G8" s="207"/>
      <c r="I8" s="9" t="s">
        <v>518</v>
      </c>
      <c r="J8" s="9" t="s">
        <v>519</v>
      </c>
    </row>
    <row r="9" spans="1:10" x14ac:dyDescent="0.2">
      <c r="A9" s="33" t="s">
        <v>82</v>
      </c>
      <c r="B9" s="57" t="s">
        <v>1</v>
      </c>
      <c r="C9" s="58">
        <v>0</v>
      </c>
      <c r="D9" s="59"/>
      <c r="E9" s="60">
        <f t="shared" ref="E9:E15" si="0">ROUND(C9*D9,2)</f>
        <v>0</v>
      </c>
      <c r="F9" s="207"/>
      <c r="G9" s="207"/>
    </row>
    <row r="10" spans="1:10" x14ac:dyDescent="0.2">
      <c r="A10" s="33" t="s">
        <v>2</v>
      </c>
      <c r="B10" s="57" t="s">
        <v>1</v>
      </c>
      <c r="C10" s="58">
        <v>0</v>
      </c>
      <c r="D10" s="59"/>
      <c r="E10" s="60">
        <f t="shared" si="0"/>
        <v>0</v>
      </c>
      <c r="F10" s="207"/>
      <c r="G10" s="207"/>
      <c r="I10" s="8" t="s">
        <v>574</v>
      </c>
    </row>
    <row r="11" spans="1:10" x14ac:dyDescent="0.2">
      <c r="A11" s="33" t="s">
        <v>3</v>
      </c>
      <c r="B11" s="57" t="s">
        <v>1</v>
      </c>
      <c r="C11" s="58">
        <v>1</v>
      </c>
      <c r="D11" s="59"/>
      <c r="E11" s="60">
        <f t="shared" si="0"/>
        <v>0</v>
      </c>
      <c r="F11" s="207"/>
      <c r="G11" s="207"/>
      <c r="I11" s="33" t="s">
        <v>91</v>
      </c>
      <c r="J11" s="34">
        <v>1150.97</v>
      </c>
    </row>
    <row r="12" spans="1:10" x14ac:dyDescent="0.2">
      <c r="A12" s="33" t="s">
        <v>4</v>
      </c>
      <c r="B12" s="57" t="s">
        <v>0</v>
      </c>
      <c r="C12" s="58">
        <v>1</v>
      </c>
      <c r="D12" s="59"/>
      <c r="E12" s="60">
        <f t="shared" si="0"/>
        <v>0</v>
      </c>
      <c r="F12" s="207"/>
      <c r="G12" s="207"/>
      <c r="I12" s="33" t="s">
        <v>92</v>
      </c>
      <c r="J12" s="34">
        <v>1263.8399999999999</v>
      </c>
    </row>
    <row r="13" spans="1:10" x14ac:dyDescent="0.2">
      <c r="A13" s="33" t="s">
        <v>5</v>
      </c>
      <c r="B13" s="57" t="s">
        <v>0</v>
      </c>
      <c r="C13" s="58">
        <v>1</v>
      </c>
      <c r="D13" s="59"/>
      <c r="E13" s="60">
        <f t="shared" si="0"/>
        <v>0</v>
      </c>
      <c r="F13" s="207"/>
      <c r="G13" s="207"/>
      <c r="I13" s="33" t="s">
        <v>93</v>
      </c>
      <c r="J13" s="34">
        <v>1060</v>
      </c>
    </row>
    <row r="14" spans="1:10" x14ac:dyDescent="0.2">
      <c r="A14" s="33" t="s">
        <v>6</v>
      </c>
      <c r="B14" s="57" t="s">
        <v>0</v>
      </c>
      <c r="C14" s="58">
        <v>1</v>
      </c>
      <c r="D14" s="59"/>
      <c r="E14" s="60">
        <f t="shared" si="0"/>
        <v>0</v>
      </c>
      <c r="F14" s="207"/>
      <c r="G14" s="207"/>
      <c r="I14" s="33" t="s">
        <v>94</v>
      </c>
      <c r="J14" s="34">
        <v>1263.8399999999999</v>
      </c>
    </row>
    <row r="15" spans="1:10" ht="24" x14ac:dyDescent="0.2">
      <c r="A15" s="62" t="s">
        <v>589</v>
      </c>
      <c r="B15" s="57" t="s">
        <v>1</v>
      </c>
      <c r="C15" s="61">
        <v>0.78569999999999995</v>
      </c>
      <c r="D15" s="59"/>
      <c r="E15" s="60">
        <f t="shared" si="0"/>
        <v>0</v>
      </c>
      <c r="F15" s="207"/>
      <c r="G15" s="207"/>
      <c r="I15" s="33" t="s">
        <v>95</v>
      </c>
      <c r="J15" s="34">
        <v>1263.8399999999999</v>
      </c>
    </row>
    <row r="16" spans="1:10" x14ac:dyDescent="0.2">
      <c r="A16" s="394" t="s">
        <v>538</v>
      </c>
      <c r="B16" s="395"/>
      <c r="C16" s="395"/>
      <c r="D16" s="395"/>
      <c r="E16" s="396"/>
      <c r="F16" s="205"/>
      <c r="G16" s="205"/>
      <c r="I16" s="33" t="s">
        <v>96</v>
      </c>
      <c r="J16" s="34">
        <v>1150.97</v>
      </c>
    </row>
    <row r="17" spans="1:10" x14ac:dyDescent="0.2">
      <c r="A17" s="33" t="s">
        <v>10</v>
      </c>
      <c r="B17" s="57" t="s">
        <v>11</v>
      </c>
      <c r="C17" s="58">
        <v>0.5</v>
      </c>
      <c r="D17" s="59"/>
      <c r="E17" s="60">
        <f t="shared" ref="E17:E24" si="1">ROUND(C17*D17,2)</f>
        <v>0</v>
      </c>
      <c r="F17" s="207"/>
      <c r="G17" s="207"/>
      <c r="I17" s="33" t="s">
        <v>97</v>
      </c>
      <c r="J17" s="34">
        <v>1194.06</v>
      </c>
    </row>
    <row r="18" spans="1:10" x14ac:dyDescent="0.2">
      <c r="A18" s="33" t="s">
        <v>12</v>
      </c>
      <c r="B18" s="57" t="s">
        <v>11</v>
      </c>
      <c r="C18" s="58">
        <v>0.5</v>
      </c>
      <c r="D18" s="59"/>
      <c r="E18" s="60">
        <f t="shared" si="1"/>
        <v>0</v>
      </c>
      <c r="F18" s="207"/>
      <c r="G18" s="207"/>
      <c r="I18" s="33" t="s">
        <v>98</v>
      </c>
      <c r="J18" s="34">
        <v>1060</v>
      </c>
    </row>
    <row r="19" spans="1:10" x14ac:dyDescent="0.2">
      <c r="A19" s="33" t="s">
        <v>13</v>
      </c>
      <c r="B19" s="57" t="s">
        <v>11</v>
      </c>
      <c r="C19" s="63">
        <v>0.25</v>
      </c>
      <c r="D19" s="59"/>
      <c r="E19" s="60">
        <f t="shared" si="1"/>
        <v>0</v>
      </c>
      <c r="F19" s="207"/>
      <c r="G19" s="207"/>
      <c r="I19" s="33" t="s">
        <v>18</v>
      </c>
      <c r="J19" s="34">
        <v>1060</v>
      </c>
    </row>
    <row r="20" spans="1:10" x14ac:dyDescent="0.2">
      <c r="A20" s="33" t="s">
        <v>14</v>
      </c>
      <c r="B20" s="57" t="s">
        <v>11</v>
      </c>
      <c r="C20" s="63">
        <v>0.41670000000000001</v>
      </c>
      <c r="D20" s="59"/>
      <c r="E20" s="60">
        <f t="shared" si="1"/>
        <v>0</v>
      </c>
      <c r="F20" s="207"/>
      <c r="G20" s="207"/>
      <c r="I20" s="33" t="s">
        <v>99</v>
      </c>
      <c r="J20" s="34">
        <v>1263.8399999999999</v>
      </c>
    </row>
    <row r="21" spans="1:10" x14ac:dyDescent="0.2">
      <c r="A21" s="365" t="s">
        <v>21</v>
      </c>
      <c r="B21" s="366"/>
      <c r="C21" s="366"/>
      <c r="D21" s="366"/>
      <c r="E21" s="367"/>
      <c r="F21" s="206"/>
      <c r="G21" s="206"/>
      <c r="I21" s="33" t="s">
        <v>3</v>
      </c>
      <c r="J21" s="34">
        <v>308</v>
      </c>
    </row>
    <row r="22" spans="1:10" x14ac:dyDescent="0.2">
      <c r="A22" s="116" t="s">
        <v>75</v>
      </c>
      <c r="B22" s="65" t="s">
        <v>11</v>
      </c>
      <c r="C22" s="66">
        <v>7.75</v>
      </c>
      <c r="D22" s="67"/>
      <c r="E22" s="60">
        <f t="shared" si="1"/>
        <v>0</v>
      </c>
      <c r="F22" s="207"/>
      <c r="G22" s="207"/>
      <c r="I22" s="33" t="s">
        <v>2</v>
      </c>
      <c r="J22" s="35">
        <v>0.2</v>
      </c>
    </row>
    <row r="23" spans="1:10" x14ac:dyDescent="0.2">
      <c r="A23" s="62" t="s">
        <v>76</v>
      </c>
      <c r="B23" s="68" t="s">
        <v>11</v>
      </c>
      <c r="C23" s="69">
        <v>0.25</v>
      </c>
      <c r="D23" s="70"/>
      <c r="E23" s="60">
        <f t="shared" si="1"/>
        <v>0</v>
      </c>
      <c r="F23" s="207"/>
      <c r="G23" s="207"/>
    </row>
    <row r="24" spans="1:10" x14ac:dyDescent="0.2">
      <c r="A24" s="71" t="s">
        <v>77</v>
      </c>
      <c r="B24" s="117" t="s">
        <v>11</v>
      </c>
      <c r="C24" s="72">
        <f>5219/6</f>
        <v>869.83333333333337</v>
      </c>
      <c r="D24" s="73"/>
      <c r="E24" s="60">
        <f t="shared" si="1"/>
        <v>0</v>
      </c>
      <c r="F24" s="207"/>
      <c r="G24" s="207"/>
      <c r="I24" s="8" t="s">
        <v>575</v>
      </c>
    </row>
    <row r="25" spans="1:10" x14ac:dyDescent="0.2">
      <c r="A25" s="352" t="s">
        <v>22</v>
      </c>
      <c r="B25" s="352"/>
      <c r="C25" s="352"/>
      <c r="D25" s="352"/>
      <c r="E25" s="174">
        <f>SUM(E22:E24,E17:E20,E8:E15)</f>
        <v>0</v>
      </c>
      <c r="F25" s="208"/>
      <c r="G25" s="208"/>
      <c r="I25" s="33" t="s">
        <v>576</v>
      </c>
      <c r="J25" s="34">
        <v>1407.5</v>
      </c>
    </row>
    <row r="26" spans="1:10" x14ac:dyDescent="0.2">
      <c r="A26" s="352" t="s">
        <v>23</v>
      </c>
      <c r="B26" s="352"/>
      <c r="C26" s="352"/>
      <c r="D26" s="352"/>
      <c r="E26" s="177">
        <v>3</v>
      </c>
      <c r="F26" s="215"/>
      <c r="G26" s="215"/>
      <c r="I26" s="33" t="s">
        <v>42</v>
      </c>
      <c r="J26" s="34">
        <v>1191.5</v>
      </c>
    </row>
    <row r="27" spans="1:10" x14ac:dyDescent="0.2">
      <c r="A27" s="352" t="s">
        <v>24</v>
      </c>
      <c r="B27" s="352"/>
      <c r="C27" s="352"/>
      <c r="D27" s="352"/>
      <c r="E27" s="174">
        <f>ROUND(E25*E26,2)</f>
        <v>0</v>
      </c>
      <c r="F27" s="208"/>
      <c r="G27" s="208"/>
      <c r="I27" s="33" t="s">
        <v>577</v>
      </c>
      <c r="J27" s="34">
        <v>998</v>
      </c>
    </row>
    <row r="28" spans="1:10" x14ac:dyDescent="0.2">
      <c r="A28" s="185"/>
      <c r="B28" s="185"/>
      <c r="C28" s="186"/>
      <c r="D28" s="185"/>
      <c r="E28" s="187"/>
      <c r="F28" s="187"/>
      <c r="G28" s="187"/>
      <c r="I28" s="33" t="s">
        <v>3</v>
      </c>
      <c r="J28" s="34">
        <v>225</v>
      </c>
    </row>
    <row r="29" spans="1:10" x14ac:dyDescent="0.2">
      <c r="A29" s="352" t="s">
        <v>111</v>
      </c>
      <c r="B29" s="352"/>
      <c r="C29" s="352"/>
      <c r="D29" s="352"/>
      <c r="E29" s="121">
        <f>SUM(E27)</f>
        <v>0</v>
      </c>
      <c r="F29" s="210"/>
      <c r="G29" s="210"/>
      <c r="I29" s="33" t="s">
        <v>578</v>
      </c>
      <c r="J29" s="34">
        <v>19</v>
      </c>
    </row>
    <row r="30" spans="1:10" x14ac:dyDescent="0.2">
      <c r="A30" s="352" t="s">
        <v>24</v>
      </c>
      <c r="B30" s="352"/>
      <c r="C30" s="352"/>
      <c r="D30" s="352"/>
      <c r="E30" s="172">
        <f>SUM(E29)</f>
        <v>0</v>
      </c>
      <c r="F30" s="235"/>
      <c r="G30" s="235"/>
    </row>
    <row r="31" spans="1:10" ht="12.75" x14ac:dyDescent="0.2">
      <c r="A31" s="352" t="s">
        <v>789</v>
      </c>
      <c r="B31" s="352"/>
      <c r="C31" s="352"/>
      <c r="D31" s="352"/>
      <c r="E31" s="121">
        <f>ROUND(E30*BDI,2)</f>
        <v>0</v>
      </c>
      <c r="F31" s="210"/>
      <c r="G31" s="210"/>
      <c r="I31" s="36" t="s">
        <v>579</v>
      </c>
    </row>
    <row r="32" spans="1:10" x14ac:dyDescent="0.2">
      <c r="A32" s="352" t="s">
        <v>112</v>
      </c>
      <c r="B32" s="352"/>
      <c r="C32" s="352"/>
      <c r="D32" s="352"/>
      <c r="E32" s="172">
        <f>SUM(E30:E31)</f>
        <v>0</v>
      </c>
      <c r="F32" s="235"/>
      <c r="G32" s="235"/>
      <c r="I32" s="33" t="s">
        <v>580</v>
      </c>
      <c r="J32" s="34">
        <v>1570.82</v>
      </c>
    </row>
    <row r="34" spans="1:10" ht="12.75" x14ac:dyDescent="0.2">
      <c r="B34" s="8"/>
      <c r="C34" s="8"/>
      <c r="D34" s="8"/>
      <c r="I34" s="36" t="s">
        <v>102</v>
      </c>
    </row>
    <row r="35" spans="1:10" x14ac:dyDescent="0.2">
      <c r="A35" s="20"/>
      <c r="B35" s="8"/>
      <c r="C35" s="8"/>
      <c r="D35" s="8"/>
      <c r="I35" s="33" t="s">
        <v>103</v>
      </c>
      <c r="J35" s="34">
        <v>2322.06</v>
      </c>
    </row>
    <row r="36" spans="1:10" x14ac:dyDescent="0.2">
      <c r="A36" s="20"/>
      <c r="B36" s="8"/>
      <c r="C36" s="8"/>
      <c r="D36" s="8"/>
    </row>
    <row r="37" spans="1:10" ht="12.75" x14ac:dyDescent="0.2">
      <c r="A37" s="314"/>
      <c r="B37" s="314"/>
      <c r="C37" s="314"/>
      <c r="D37" s="314"/>
      <c r="E37" s="314"/>
      <c r="F37" s="189"/>
      <c r="G37" s="189"/>
      <c r="I37" s="36" t="s">
        <v>523</v>
      </c>
    </row>
    <row r="38" spans="1:10" x14ac:dyDescent="0.2">
      <c r="A38" s="314"/>
      <c r="B38" s="314"/>
      <c r="C38" s="314"/>
      <c r="D38" s="314"/>
      <c r="E38" s="314"/>
      <c r="F38" s="189"/>
      <c r="G38" s="189"/>
      <c r="I38" s="120" t="s">
        <v>524</v>
      </c>
      <c r="J38" s="121">
        <v>1475.88</v>
      </c>
    </row>
    <row r="39" spans="1:10" x14ac:dyDescent="0.2">
      <c r="A39" s="314"/>
      <c r="B39" s="314"/>
      <c r="C39" s="314"/>
      <c r="D39" s="314"/>
      <c r="E39" s="314"/>
      <c r="F39" s="189"/>
      <c r="G39" s="189"/>
    </row>
    <row r="40" spans="1:10" ht="12.75" x14ac:dyDescent="0.2">
      <c r="A40" s="315"/>
      <c r="B40" s="315"/>
      <c r="C40" s="315"/>
      <c r="D40" s="315"/>
      <c r="E40" s="315"/>
      <c r="F40" s="190"/>
      <c r="G40" s="190"/>
      <c r="I40" s="36" t="s">
        <v>584</v>
      </c>
    </row>
    <row r="41" spans="1:10" x14ac:dyDescent="0.2">
      <c r="A41" s="315"/>
      <c r="B41" s="315"/>
      <c r="C41" s="315"/>
      <c r="D41" s="315"/>
      <c r="E41" s="315"/>
      <c r="F41" s="190"/>
      <c r="G41" s="190"/>
      <c r="I41" s="33" t="s">
        <v>583</v>
      </c>
      <c r="J41" s="34">
        <v>1425.72</v>
      </c>
    </row>
    <row r="43" spans="1:10" ht="12.75" x14ac:dyDescent="0.2">
      <c r="I43" s="36" t="s">
        <v>582</v>
      </c>
    </row>
    <row r="44" spans="1:10" x14ac:dyDescent="0.2">
      <c r="I44" s="33" t="s">
        <v>581</v>
      </c>
      <c r="J44" s="34">
        <v>1550.81</v>
      </c>
    </row>
    <row r="46" spans="1:10" ht="12.75" x14ac:dyDescent="0.2">
      <c r="I46" s="36" t="s">
        <v>525</v>
      </c>
    </row>
    <row r="47" spans="1:10" x14ac:dyDescent="0.2">
      <c r="I47" s="33" t="s">
        <v>526</v>
      </c>
      <c r="J47" s="34">
        <v>1146.1400000000001</v>
      </c>
    </row>
    <row r="50" spans="9:18" s="76" customFormat="1" ht="12.75" x14ac:dyDescent="0.2"/>
    <row r="51" spans="9:18" s="76" customFormat="1" ht="12.75" x14ac:dyDescent="0.2"/>
    <row r="52" spans="9:18" s="76" customFormat="1" ht="12.75" x14ac:dyDescent="0.2"/>
    <row r="53" spans="9:18" s="76" customFormat="1" ht="12.75" x14ac:dyDescent="0.2"/>
    <row r="54" spans="9:18" s="76" customFormat="1" ht="12.75" x14ac:dyDescent="0.2"/>
    <row r="55" spans="9:18" s="76" customFormat="1" ht="12.75" x14ac:dyDescent="0.2"/>
    <row r="56" spans="9:18" s="76" customFormat="1" ht="12.75" x14ac:dyDescent="0.2"/>
    <row r="57" spans="9:18" s="76" customFormat="1" ht="12.75" x14ac:dyDescent="0.2"/>
    <row r="60" spans="9:18" x14ac:dyDescent="0.2">
      <c r="I60" s="337" t="s">
        <v>651</v>
      </c>
      <c r="J60" s="338"/>
      <c r="K60" s="338"/>
      <c r="L60" s="338"/>
      <c r="M60" s="338"/>
      <c r="N60" s="338"/>
      <c r="O60" s="338"/>
      <c r="P60" s="338"/>
      <c r="Q60" s="338"/>
      <c r="R60" s="339"/>
    </row>
    <row r="61" spans="9:18" x14ac:dyDescent="0.2">
      <c r="I61" s="82" t="s">
        <v>642</v>
      </c>
      <c r="J61" s="83">
        <v>2011</v>
      </c>
      <c r="K61" s="83">
        <v>2012</v>
      </c>
      <c r="L61" s="83">
        <v>2013</v>
      </c>
      <c r="M61" s="83">
        <v>2014</v>
      </c>
      <c r="N61" s="83">
        <v>2015</v>
      </c>
      <c r="O61" s="83">
        <v>2016</v>
      </c>
      <c r="P61" s="83">
        <v>2017</v>
      </c>
      <c r="Q61" s="83">
        <v>2018</v>
      </c>
      <c r="R61" s="84">
        <v>2019</v>
      </c>
    </row>
    <row r="62" spans="9:18" x14ac:dyDescent="0.2">
      <c r="I62" s="86" t="s">
        <v>643</v>
      </c>
      <c r="J62" s="87">
        <v>8.6E-3</v>
      </c>
      <c r="K62" s="87">
        <v>8.8999999999999999E-3</v>
      </c>
      <c r="L62" s="87">
        <v>6.0000000000000001E-3</v>
      </c>
      <c r="M62" s="87">
        <v>8.5000000000000006E-3</v>
      </c>
      <c r="N62" s="87">
        <v>9.4000000000000004E-3</v>
      </c>
      <c r="O62" s="87">
        <v>1.06E-2</v>
      </c>
      <c r="P62" s="87">
        <v>1.09E-2</v>
      </c>
      <c r="Q62" s="87">
        <v>5.7999999999999996E-3</v>
      </c>
      <c r="R62" s="87">
        <v>5.4000000000000003E-3</v>
      </c>
    </row>
    <row r="63" spans="9:18" x14ac:dyDescent="0.2">
      <c r="I63" s="82" t="s">
        <v>644</v>
      </c>
      <c r="J63" s="88">
        <v>8.3999999999999995E-3</v>
      </c>
      <c r="K63" s="88">
        <v>7.4999999999999997E-3</v>
      </c>
      <c r="L63" s="88">
        <v>4.8999999999999998E-3</v>
      </c>
      <c r="M63" s="88">
        <v>7.9000000000000008E-3</v>
      </c>
      <c r="N63" s="88">
        <v>8.2000000000000007E-3</v>
      </c>
      <c r="O63" s="88">
        <v>0.01</v>
      </c>
      <c r="P63" s="88">
        <v>8.6999999999999994E-3</v>
      </c>
      <c r="Q63" s="88">
        <v>4.7000000000000002E-3</v>
      </c>
      <c r="R63" s="88">
        <v>4.8999999999999998E-3</v>
      </c>
    </row>
    <row r="64" spans="9:18" x14ac:dyDescent="0.2">
      <c r="I64" s="86" t="s">
        <v>645</v>
      </c>
      <c r="J64" s="87">
        <v>9.1999999999999998E-3</v>
      </c>
      <c r="K64" s="87">
        <v>8.2000000000000007E-3</v>
      </c>
      <c r="L64" s="87">
        <v>5.4999999999999997E-3</v>
      </c>
      <c r="M64" s="87">
        <v>7.7000000000000002E-3</v>
      </c>
      <c r="N64" s="87">
        <v>1.04E-2</v>
      </c>
      <c r="O64" s="87">
        <v>1.1599999999999999E-2</v>
      </c>
      <c r="P64" s="87">
        <v>1.0500000000000001E-2</v>
      </c>
      <c r="Q64" s="87">
        <v>5.3E-3</v>
      </c>
      <c r="R64" s="87">
        <v>4.7000000000000002E-3</v>
      </c>
    </row>
    <row r="65" spans="9:18" x14ac:dyDescent="0.2">
      <c r="I65" s="82" t="s">
        <v>646</v>
      </c>
      <c r="J65" s="88">
        <v>8.3999999999999995E-3</v>
      </c>
      <c r="K65" s="88">
        <v>7.1000000000000004E-3</v>
      </c>
      <c r="L65" s="88">
        <v>6.1000000000000004E-3</v>
      </c>
      <c r="M65" s="88">
        <v>8.2000000000000007E-3</v>
      </c>
      <c r="N65" s="88">
        <v>9.4999999999999998E-3</v>
      </c>
      <c r="O65" s="88">
        <v>1.06E-2</v>
      </c>
      <c r="P65" s="88">
        <v>7.9000000000000008E-3</v>
      </c>
      <c r="Q65" s="88">
        <v>5.1999999999999998E-3</v>
      </c>
      <c r="R65" s="88">
        <v>5.1999999999999998E-3</v>
      </c>
    </row>
    <row r="66" spans="9:18" x14ac:dyDescent="0.2">
      <c r="I66" s="86" t="s">
        <v>647</v>
      </c>
      <c r="J66" s="87">
        <v>9.9000000000000008E-3</v>
      </c>
      <c r="K66" s="87">
        <v>7.4000000000000003E-3</v>
      </c>
      <c r="L66" s="87">
        <v>6.0000000000000001E-3</v>
      </c>
      <c r="M66" s="87">
        <v>8.6999999999999994E-3</v>
      </c>
      <c r="N66" s="87">
        <v>9.9000000000000008E-3</v>
      </c>
      <c r="O66" s="87">
        <v>1.11E-2</v>
      </c>
      <c r="P66" s="87">
        <v>9.2999999999999992E-3</v>
      </c>
      <c r="Q66" s="87">
        <v>5.1999999999999998E-3</v>
      </c>
      <c r="R66" s="87">
        <v>5.4000000000000003E-3</v>
      </c>
    </row>
    <row r="67" spans="9:18" x14ac:dyDescent="0.2">
      <c r="I67" s="82" t="s">
        <v>648</v>
      </c>
      <c r="J67" s="88">
        <v>9.5999999999999992E-3</v>
      </c>
      <c r="K67" s="88">
        <v>6.4000000000000003E-3</v>
      </c>
      <c r="L67" s="88">
        <v>6.1000000000000004E-3</v>
      </c>
      <c r="M67" s="88">
        <v>8.2000000000000007E-3</v>
      </c>
      <c r="N67" s="88">
        <v>1.0699999999999999E-2</v>
      </c>
      <c r="O67" s="88">
        <v>1.1599999999999999E-2</v>
      </c>
      <c r="P67" s="88">
        <v>8.0999999999999996E-3</v>
      </c>
      <c r="Q67" s="88">
        <v>5.1999999999999998E-3</v>
      </c>
      <c r="R67" s="88">
        <v>4.7000000000000002E-3</v>
      </c>
    </row>
    <row r="68" spans="9:18" x14ac:dyDescent="0.2">
      <c r="I68" s="86" t="s">
        <v>649</v>
      </c>
      <c r="J68" s="87">
        <v>9.7000000000000003E-3</v>
      </c>
      <c r="K68" s="87">
        <v>6.7999999999999996E-3</v>
      </c>
      <c r="L68" s="87">
        <v>7.1999999999999998E-3</v>
      </c>
      <c r="M68" s="87">
        <v>9.4999999999999998E-3</v>
      </c>
      <c r="N68" s="87">
        <v>1.18E-2</v>
      </c>
      <c r="O68" s="87">
        <v>1.11E-2</v>
      </c>
      <c r="P68" s="87">
        <v>8.0000000000000002E-3</v>
      </c>
      <c r="Q68" s="87">
        <v>5.4000000000000003E-3</v>
      </c>
      <c r="R68" s="87">
        <v>5.0000000000000001E-3</v>
      </c>
    </row>
    <row r="69" spans="9:18" x14ac:dyDescent="0.2">
      <c r="I69" s="82" t="s">
        <v>650</v>
      </c>
      <c r="J69" s="88">
        <v>1.0699999999999999E-2</v>
      </c>
      <c r="K69" s="88">
        <v>6.8999999999999999E-3</v>
      </c>
      <c r="L69" s="88">
        <v>7.1000000000000004E-3</v>
      </c>
      <c r="M69" s="88">
        <v>8.6999999999999994E-3</v>
      </c>
      <c r="N69" s="88">
        <v>1.11E-2</v>
      </c>
      <c r="O69" s="88">
        <v>1.2200000000000001E-2</v>
      </c>
      <c r="P69" s="88">
        <v>8.0000000000000002E-3</v>
      </c>
      <c r="Q69" s="88">
        <v>5.0000000000000001E-3</v>
      </c>
      <c r="R69" s="91">
        <v>5.0000000000000001E-3</v>
      </c>
    </row>
    <row r="73" spans="9:18" x14ac:dyDescent="0.2">
      <c r="I73" s="93"/>
    </row>
    <row r="74" spans="9:18" ht="12.75" thickBot="1" x14ac:dyDescent="0.25">
      <c r="I74" s="94"/>
    </row>
    <row r="75" spans="9:18" x14ac:dyDescent="0.2">
      <c r="I75" s="97" t="s">
        <v>667</v>
      </c>
    </row>
    <row r="76" spans="9:18" x14ac:dyDescent="0.2">
      <c r="I76" s="98"/>
    </row>
    <row r="77" spans="9:18" ht="12.75" thickBot="1" x14ac:dyDescent="0.25">
      <c r="I77" s="98"/>
    </row>
    <row r="78" spans="9:18" ht="12.75" thickBot="1" x14ac:dyDescent="0.25">
      <c r="I78" s="101" t="s">
        <v>653</v>
      </c>
    </row>
    <row r="79" spans="9:18" x14ac:dyDescent="0.2">
      <c r="I79" s="98" t="s">
        <v>654</v>
      </c>
    </row>
    <row r="80" spans="9:18" x14ac:dyDescent="0.2">
      <c r="I80" s="98" t="s">
        <v>655</v>
      </c>
    </row>
    <row r="81" spans="9:9" x14ac:dyDescent="0.2">
      <c r="I81" s="102" t="s">
        <v>656</v>
      </c>
    </row>
    <row r="82" spans="9:9" ht="12.75" thickBot="1" x14ac:dyDescent="0.25">
      <c r="I82" s="98"/>
    </row>
    <row r="83" spans="9:9" ht="12.75" thickBot="1" x14ac:dyDescent="0.25">
      <c r="I83" s="101" t="s">
        <v>657</v>
      </c>
    </row>
    <row r="84" spans="9:9" x14ac:dyDescent="0.2">
      <c r="I84" s="98" t="s">
        <v>658</v>
      </c>
    </row>
    <row r="85" spans="9:9" x14ac:dyDescent="0.2">
      <c r="I85" s="98" t="s">
        <v>659</v>
      </c>
    </row>
    <row r="86" spans="9:9" x14ac:dyDescent="0.2">
      <c r="I86" s="98" t="s">
        <v>660</v>
      </c>
    </row>
    <row r="87" spans="9:9" x14ac:dyDescent="0.2">
      <c r="I87" s="98" t="s">
        <v>661</v>
      </c>
    </row>
    <row r="88" spans="9:9" x14ac:dyDescent="0.2">
      <c r="I88" s="98" t="s">
        <v>662</v>
      </c>
    </row>
    <row r="89" spans="9:9" x14ac:dyDescent="0.2">
      <c r="I89" s="98" t="s">
        <v>663</v>
      </c>
    </row>
    <row r="90" spans="9:9" x14ac:dyDescent="0.2">
      <c r="I90" s="98" t="s">
        <v>664</v>
      </c>
    </row>
    <row r="91" spans="9:9" x14ac:dyDescent="0.2">
      <c r="I91" s="98" t="s">
        <v>665</v>
      </c>
    </row>
    <row r="92" spans="9:9" x14ac:dyDescent="0.2">
      <c r="I92" s="98" t="s">
        <v>666</v>
      </c>
    </row>
    <row r="93" spans="9:9" x14ac:dyDescent="0.2">
      <c r="I93" s="98" t="s">
        <v>668</v>
      </c>
    </row>
    <row r="94" spans="9:9" x14ac:dyDescent="0.2">
      <c r="I94" s="98"/>
    </row>
    <row r="95" spans="9:9" x14ac:dyDescent="0.2">
      <c r="I95" s="98" t="s">
        <v>669</v>
      </c>
    </row>
    <row r="96" spans="9:9" x14ac:dyDescent="0.2">
      <c r="I96" s="98" t="s">
        <v>670</v>
      </c>
    </row>
    <row r="97" spans="9:9" x14ac:dyDescent="0.2">
      <c r="I97" s="98"/>
    </row>
    <row r="98" spans="9:9" x14ac:dyDescent="0.2">
      <c r="I98" s="98"/>
    </row>
    <row r="99" spans="9:9" x14ac:dyDescent="0.2">
      <c r="I99" s="98"/>
    </row>
    <row r="100" spans="9:9" x14ac:dyDescent="0.2">
      <c r="I100" s="98"/>
    </row>
    <row r="101" spans="9:9" x14ac:dyDescent="0.2">
      <c r="I101" s="98"/>
    </row>
    <row r="102" spans="9:9" x14ac:dyDescent="0.2">
      <c r="I102" s="98" t="s">
        <v>671</v>
      </c>
    </row>
    <row r="103" spans="9:9" x14ac:dyDescent="0.2">
      <c r="I103" s="98" t="s">
        <v>672</v>
      </c>
    </row>
    <row r="104" spans="9:9" x14ac:dyDescent="0.2">
      <c r="I104" s="98" t="s">
        <v>673</v>
      </c>
    </row>
    <row r="105" spans="9:9" x14ac:dyDescent="0.2">
      <c r="I105" s="102" t="s">
        <v>674</v>
      </c>
    </row>
    <row r="106" spans="9:9" ht="12.75" thickBot="1" x14ac:dyDescent="0.25">
      <c r="I106" s="98"/>
    </row>
    <row r="107" spans="9:9" ht="12.75" thickBot="1" x14ac:dyDescent="0.25">
      <c r="I107" s="101" t="s">
        <v>675</v>
      </c>
    </row>
    <row r="108" spans="9:9" x14ac:dyDescent="0.2">
      <c r="I108" s="98" t="s">
        <v>676</v>
      </c>
    </row>
    <row r="109" spans="9:9" x14ac:dyDescent="0.2">
      <c r="I109" s="98" t="s">
        <v>677</v>
      </c>
    </row>
    <row r="110" spans="9:9" x14ac:dyDescent="0.2">
      <c r="I110" s="98" t="s">
        <v>678</v>
      </c>
    </row>
    <row r="111" spans="9:9" x14ac:dyDescent="0.2">
      <c r="I111" s="98" t="s">
        <v>679</v>
      </c>
    </row>
    <row r="112" spans="9:9" x14ac:dyDescent="0.2">
      <c r="I112" s="98" t="s">
        <v>680</v>
      </c>
    </row>
    <row r="113" spans="9:9" x14ac:dyDescent="0.2">
      <c r="I113" s="98" t="s">
        <v>681</v>
      </c>
    </row>
    <row r="114" spans="9:9" x14ac:dyDescent="0.2">
      <c r="I114" s="98" t="s">
        <v>682</v>
      </c>
    </row>
    <row r="115" spans="9:9" x14ac:dyDescent="0.2">
      <c r="I115" s="98" t="s">
        <v>683</v>
      </c>
    </row>
    <row r="116" spans="9:9" x14ac:dyDescent="0.2">
      <c r="I116" s="98" t="s">
        <v>684</v>
      </c>
    </row>
    <row r="117" spans="9:9" x14ac:dyDescent="0.2">
      <c r="I117" s="98" t="s">
        <v>685</v>
      </c>
    </row>
    <row r="118" spans="9:9" x14ac:dyDescent="0.2">
      <c r="I118" s="98"/>
    </row>
    <row r="119" spans="9:9" x14ac:dyDescent="0.2">
      <c r="I119" s="98"/>
    </row>
    <row r="120" spans="9:9" x14ac:dyDescent="0.2">
      <c r="I120" s="98"/>
    </row>
    <row r="121" spans="9:9" x14ac:dyDescent="0.2">
      <c r="I121" s="98"/>
    </row>
    <row r="122" spans="9:9" x14ac:dyDescent="0.2">
      <c r="I122" s="98"/>
    </row>
    <row r="123" spans="9:9" x14ac:dyDescent="0.2">
      <c r="I123" s="98" t="s">
        <v>671</v>
      </c>
    </row>
    <row r="124" spans="9:9" x14ac:dyDescent="0.2">
      <c r="I124" s="98" t="s">
        <v>673</v>
      </c>
    </row>
    <row r="125" spans="9:9" x14ac:dyDescent="0.2">
      <c r="I125" s="98" t="s">
        <v>686</v>
      </c>
    </row>
    <row r="126" spans="9:9" x14ac:dyDescent="0.2">
      <c r="I126" s="98" t="s">
        <v>687</v>
      </c>
    </row>
    <row r="127" spans="9:9" x14ac:dyDescent="0.2">
      <c r="I127" s="98"/>
    </row>
    <row r="128" spans="9:9" x14ac:dyDescent="0.2">
      <c r="I128" s="98" t="s">
        <v>688</v>
      </c>
    </row>
    <row r="129" spans="9:9" x14ac:dyDescent="0.2">
      <c r="I129" s="98" t="s">
        <v>689</v>
      </c>
    </row>
    <row r="130" spans="9:9" x14ac:dyDescent="0.2">
      <c r="I130" s="102" t="s">
        <v>690</v>
      </c>
    </row>
    <row r="131" spans="9:9" ht="12.75" thickBot="1" x14ac:dyDescent="0.25">
      <c r="I131" s="98"/>
    </row>
    <row r="132" spans="9:9" ht="12.75" thickBot="1" x14ac:dyDescent="0.25">
      <c r="I132" s="101" t="s">
        <v>691</v>
      </c>
    </row>
    <row r="133" spans="9:9" x14ac:dyDescent="0.2">
      <c r="I133" s="98" t="s">
        <v>692</v>
      </c>
    </row>
    <row r="134" spans="9:9" x14ac:dyDescent="0.2">
      <c r="I134" s="98" t="s">
        <v>693</v>
      </c>
    </row>
    <row r="135" spans="9:9" x14ac:dyDescent="0.2">
      <c r="I135" s="98" t="s">
        <v>694</v>
      </c>
    </row>
    <row r="136" spans="9:9" x14ac:dyDescent="0.2">
      <c r="I136" s="98" t="s">
        <v>695</v>
      </c>
    </row>
    <row r="137" spans="9:9" x14ac:dyDescent="0.2">
      <c r="I137" s="98" t="s">
        <v>696</v>
      </c>
    </row>
    <row r="138" spans="9:9" x14ac:dyDescent="0.2">
      <c r="I138" s="98"/>
    </row>
    <row r="139" spans="9:9" x14ac:dyDescent="0.2">
      <c r="I139" s="98"/>
    </row>
    <row r="140" spans="9:9" x14ac:dyDescent="0.2">
      <c r="I140" s="98" t="s">
        <v>671</v>
      </c>
    </row>
    <row r="141" spans="9:9" x14ac:dyDescent="0.2">
      <c r="I141" s="98" t="s">
        <v>697</v>
      </c>
    </row>
    <row r="142" spans="9:9" x14ac:dyDescent="0.2">
      <c r="I142" s="98" t="s">
        <v>698</v>
      </c>
    </row>
    <row r="143" spans="9:9" x14ac:dyDescent="0.2">
      <c r="I143" s="98" t="s">
        <v>699</v>
      </c>
    </row>
    <row r="144" spans="9:9" x14ac:dyDescent="0.2">
      <c r="I144" s="102"/>
    </row>
    <row r="145" spans="9:9" ht="12.75" thickBot="1" x14ac:dyDescent="0.25">
      <c r="I145" s="98"/>
    </row>
    <row r="146" spans="9:9" ht="12.75" thickBot="1" x14ac:dyDescent="0.25">
      <c r="I146" s="101" t="s">
        <v>700</v>
      </c>
    </row>
    <row r="147" spans="9:9" x14ac:dyDescent="0.2">
      <c r="I147" s="102" t="s">
        <v>701</v>
      </c>
    </row>
    <row r="148" spans="9:9" ht="12.75" thickBot="1" x14ac:dyDescent="0.25">
      <c r="I148" s="98"/>
    </row>
    <row r="149" spans="9:9" ht="12.75" thickBot="1" x14ac:dyDescent="0.25">
      <c r="I149" s="101" t="s">
        <v>702</v>
      </c>
    </row>
    <row r="150" spans="9:9" x14ac:dyDescent="0.2">
      <c r="I150" s="98" t="s">
        <v>703</v>
      </c>
    </row>
    <row r="151" spans="9:9" x14ac:dyDescent="0.2">
      <c r="I151" s="98" t="s">
        <v>704</v>
      </c>
    </row>
    <row r="152" spans="9:9" x14ac:dyDescent="0.2">
      <c r="I152" s="98" t="s">
        <v>705</v>
      </c>
    </row>
    <row r="153" spans="9:9" x14ac:dyDescent="0.2">
      <c r="I153" s="98" t="s">
        <v>708</v>
      </c>
    </row>
    <row r="154" spans="9:9" x14ac:dyDescent="0.2">
      <c r="I154" s="98" t="s">
        <v>706</v>
      </c>
    </row>
    <row r="155" spans="9:9" x14ac:dyDescent="0.2">
      <c r="I155" s="98" t="s">
        <v>707</v>
      </c>
    </row>
    <row r="156" spans="9:9" x14ac:dyDescent="0.2">
      <c r="I156" s="98"/>
    </row>
    <row r="157" spans="9:9" x14ac:dyDescent="0.2">
      <c r="I157" s="98"/>
    </row>
    <row r="158" spans="9:9" x14ac:dyDescent="0.2">
      <c r="I158" s="98"/>
    </row>
    <row r="159" spans="9:9" x14ac:dyDescent="0.2">
      <c r="I159" s="98" t="s">
        <v>671</v>
      </c>
    </row>
    <row r="160" spans="9:9" x14ac:dyDescent="0.2">
      <c r="I160" s="98" t="s">
        <v>674</v>
      </c>
    </row>
    <row r="161" spans="9:9" x14ac:dyDescent="0.2">
      <c r="I161" s="98" t="s">
        <v>709</v>
      </c>
    </row>
    <row r="162" spans="9:9" x14ac:dyDescent="0.2">
      <c r="I162" s="98" t="s">
        <v>710</v>
      </c>
    </row>
    <row r="163" spans="9:9" x14ac:dyDescent="0.2">
      <c r="I163" s="98"/>
    </row>
    <row r="164" spans="9:9" x14ac:dyDescent="0.2">
      <c r="I164" s="98"/>
    </row>
    <row r="165" spans="9:9" x14ac:dyDescent="0.2">
      <c r="I165" s="98"/>
    </row>
    <row r="166" spans="9:9" x14ac:dyDescent="0.2">
      <c r="I166" s="98"/>
    </row>
    <row r="167" spans="9:9" x14ac:dyDescent="0.2">
      <c r="I167" s="98"/>
    </row>
    <row r="168" spans="9:9" x14ac:dyDescent="0.2">
      <c r="I168" s="98"/>
    </row>
    <row r="169" spans="9:9" x14ac:dyDescent="0.2">
      <c r="I169" s="98"/>
    </row>
    <row r="170" spans="9:9" x14ac:dyDescent="0.2">
      <c r="I170" s="98"/>
    </row>
    <row r="171" spans="9:9" x14ac:dyDescent="0.2">
      <c r="I171" s="98"/>
    </row>
    <row r="172" spans="9:9" x14ac:dyDescent="0.2">
      <c r="I172" s="98"/>
    </row>
    <row r="173" spans="9:9" x14ac:dyDescent="0.2">
      <c r="I173" s="98"/>
    </row>
    <row r="174" spans="9:9" x14ac:dyDescent="0.2">
      <c r="I174" s="98"/>
    </row>
    <row r="175" spans="9:9" x14ac:dyDescent="0.2">
      <c r="I175" s="98"/>
    </row>
    <row r="176" spans="9:9" x14ac:dyDescent="0.2">
      <c r="I176" s="98"/>
    </row>
    <row r="177" spans="9:9" x14ac:dyDescent="0.2">
      <c r="I177" s="98"/>
    </row>
    <row r="178" spans="9:9" x14ac:dyDescent="0.2">
      <c r="I178" s="98"/>
    </row>
    <row r="179" spans="9:9" x14ac:dyDescent="0.2">
      <c r="I179" s="98"/>
    </row>
    <row r="180" spans="9:9" x14ac:dyDescent="0.2">
      <c r="I180" s="98"/>
    </row>
    <row r="181" spans="9:9" x14ac:dyDescent="0.2">
      <c r="I181" s="98"/>
    </row>
    <row r="182" spans="9:9" x14ac:dyDescent="0.2">
      <c r="I182" s="98"/>
    </row>
    <row r="183" spans="9:9" x14ac:dyDescent="0.2">
      <c r="I183" s="98"/>
    </row>
    <row r="184" spans="9:9" x14ac:dyDescent="0.2">
      <c r="I184" s="98"/>
    </row>
    <row r="185" spans="9:9" x14ac:dyDescent="0.2">
      <c r="I185" s="98"/>
    </row>
    <row r="186" spans="9:9" x14ac:dyDescent="0.2">
      <c r="I186" s="98"/>
    </row>
    <row r="187" spans="9:9" x14ac:dyDescent="0.2">
      <c r="I187" s="98"/>
    </row>
    <row r="188" spans="9:9" x14ac:dyDescent="0.2">
      <c r="I188" s="98"/>
    </row>
    <row r="189" spans="9:9" x14ac:dyDescent="0.2">
      <c r="I189" s="98"/>
    </row>
    <row r="190" spans="9:9" x14ac:dyDescent="0.2">
      <c r="I190" s="98"/>
    </row>
    <row r="191" spans="9:9" x14ac:dyDescent="0.2">
      <c r="I191" s="98"/>
    </row>
    <row r="192" spans="9:9" x14ac:dyDescent="0.2">
      <c r="I192" s="98"/>
    </row>
    <row r="193" spans="9:9" x14ac:dyDescent="0.2">
      <c r="I193" s="98"/>
    </row>
    <row r="194" spans="9:9" x14ac:dyDescent="0.2">
      <c r="I194" s="102"/>
    </row>
    <row r="195" spans="9:9" ht="12.75" thickBot="1" x14ac:dyDescent="0.25">
      <c r="I195" s="98"/>
    </row>
    <row r="196" spans="9:9" ht="12.75" thickBot="1" x14ac:dyDescent="0.25">
      <c r="I196" s="101" t="s">
        <v>711</v>
      </c>
    </row>
    <row r="197" spans="9:9" x14ac:dyDescent="0.2">
      <c r="I197" s="98" t="s">
        <v>712</v>
      </c>
    </row>
    <row r="198" spans="9:9" x14ac:dyDescent="0.2">
      <c r="I198" s="98" t="s">
        <v>713</v>
      </c>
    </row>
    <row r="199" spans="9:9" x14ac:dyDescent="0.2">
      <c r="I199" s="98" t="s">
        <v>714</v>
      </c>
    </row>
    <row r="200" spans="9:9" x14ac:dyDescent="0.2">
      <c r="I200" s="98" t="s">
        <v>715</v>
      </c>
    </row>
    <row r="201" spans="9:9" x14ac:dyDescent="0.2">
      <c r="I201" s="98" t="s">
        <v>716</v>
      </c>
    </row>
    <row r="202" spans="9:9" x14ac:dyDescent="0.2">
      <c r="I202" s="98" t="s">
        <v>717</v>
      </c>
    </row>
    <row r="203" spans="9:9" x14ac:dyDescent="0.2">
      <c r="I203" s="98" t="s">
        <v>718</v>
      </c>
    </row>
    <row r="204" spans="9:9" x14ac:dyDescent="0.2">
      <c r="I204" s="98" t="s">
        <v>719</v>
      </c>
    </row>
    <row r="205" spans="9:9" x14ac:dyDescent="0.2">
      <c r="I205" s="98"/>
    </row>
    <row r="206" spans="9:9" x14ac:dyDescent="0.2">
      <c r="I206" s="98"/>
    </row>
    <row r="207" spans="9:9" x14ac:dyDescent="0.2">
      <c r="I207" s="98"/>
    </row>
    <row r="208" spans="9:9" x14ac:dyDescent="0.2">
      <c r="I208" s="98" t="s">
        <v>671</v>
      </c>
    </row>
    <row r="209" spans="9:9" x14ac:dyDescent="0.2">
      <c r="I209" s="98" t="s">
        <v>673</v>
      </c>
    </row>
    <row r="210" spans="9:9" ht="12.75" thickBot="1" x14ac:dyDescent="0.25">
      <c r="I210" s="115" t="s">
        <v>720</v>
      </c>
    </row>
  </sheetData>
  <mergeCells count="23">
    <mergeCell ref="A31:D31"/>
    <mergeCell ref="A32:D32"/>
    <mergeCell ref="I5:J5"/>
    <mergeCell ref="I6:J6"/>
    <mergeCell ref="A21:E21"/>
    <mergeCell ref="A25:D25"/>
    <mergeCell ref="A26:D26"/>
    <mergeCell ref="A27:D27"/>
    <mergeCell ref="A29:D29"/>
    <mergeCell ref="A30:D30"/>
    <mergeCell ref="A1:E1"/>
    <mergeCell ref="A2:E2"/>
    <mergeCell ref="A3:E3"/>
    <mergeCell ref="A16:E16"/>
    <mergeCell ref="A5:B5"/>
    <mergeCell ref="C5:E5"/>
    <mergeCell ref="A7:E7"/>
    <mergeCell ref="I60:R60"/>
    <mergeCell ref="A37:E37"/>
    <mergeCell ref="A38:E38"/>
    <mergeCell ref="A39:E39"/>
    <mergeCell ref="A40:E40"/>
    <mergeCell ref="A41:E41"/>
  </mergeCells>
  <hyperlinks>
    <hyperlink ref="I31" r:id="rId1"/>
    <hyperlink ref="I34" r:id="rId2"/>
    <hyperlink ref="I37" r:id="rId3"/>
    <hyperlink ref="I46" r:id="rId4"/>
    <hyperlink ref="I43" r:id="rId5"/>
    <hyperlink ref="I40" r:id="rId6"/>
  </hyperlinks>
  <printOptions horizontalCentered="1"/>
  <pageMargins left="0.98425196850393704" right="0.78740157480314965" top="1.7716535433070868" bottom="0.78740157480314965" header="0" footer="0"/>
  <pageSetup paperSize="9" scale="75" orientation="portrait" r:id="rId7"/>
  <headerFooter>
    <oddHeader>&amp;C&amp;G</oddHeader>
  </headerFooter>
  <drawing r:id="rId8"/>
  <legacyDrawingHF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5"/>
  <sheetViews>
    <sheetView showGridLines="0" view="pageBreakPreview" topLeftCell="A31" zoomScaleSheetLayoutView="100" workbookViewId="0">
      <selection activeCell="G10" sqref="G10"/>
    </sheetView>
  </sheetViews>
  <sheetFormatPr defaultColWidth="9.33203125" defaultRowHeight="12" x14ac:dyDescent="0.2"/>
  <cols>
    <col min="1" max="1" width="54.83203125" style="8" customWidth="1"/>
    <col min="2" max="2" width="15.83203125" style="20" customWidth="1"/>
    <col min="3" max="7" width="15.83203125" style="8" customWidth="1"/>
    <col min="8" max="8" width="9.33203125" style="8"/>
    <col min="9" max="9" width="98.83203125" style="8" bestFit="1" customWidth="1"/>
    <col min="10" max="10" width="14.1640625" style="8" bestFit="1" customWidth="1"/>
    <col min="11" max="16384" width="9.33203125" style="8"/>
  </cols>
  <sheetData>
    <row r="1" spans="1:10" x14ac:dyDescent="0.2">
      <c r="A1" s="348" t="s">
        <v>79</v>
      </c>
      <c r="B1" s="349"/>
      <c r="C1" s="349"/>
      <c r="D1" s="349"/>
      <c r="E1" s="350"/>
      <c r="F1" s="205"/>
      <c r="G1" s="205"/>
    </row>
    <row r="2" spans="1:10" x14ac:dyDescent="0.2">
      <c r="A2" s="351" t="s">
        <v>798</v>
      </c>
      <c r="B2" s="349"/>
      <c r="C2" s="349"/>
      <c r="D2" s="349"/>
      <c r="E2" s="350"/>
      <c r="F2" s="205"/>
      <c r="G2" s="205"/>
    </row>
    <row r="3" spans="1:10" x14ac:dyDescent="0.2">
      <c r="A3" s="348" t="s">
        <v>534</v>
      </c>
      <c r="B3" s="349"/>
      <c r="C3" s="349"/>
      <c r="D3" s="349"/>
      <c r="E3" s="350"/>
      <c r="F3" s="205"/>
      <c r="G3" s="205"/>
    </row>
    <row r="4" spans="1:10" x14ac:dyDescent="0.2">
      <c r="A4" s="55"/>
      <c r="B4" s="56"/>
      <c r="C4" s="56"/>
      <c r="D4" s="56"/>
      <c r="E4" s="56"/>
      <c r="F4" s="56"/>
      <c r="G4" s="56"/>
    </row>
    <row r="5" spans="1:10" x14ac:dyDescent="0.2">
      <c r="A5" s="365" t="s">
        <v>527</v>
      </c>
      <c r="B5" s="367"/>
      <c r="C5" s="365" t="s">
        <v>106</v>
      </c>
      <c r="D5" s="366"/>
      <c r="E5" s="367"/>
      <c r="F5" s="206"/>
      <c r="G5" s="206"/>
      <c r="I5" s="359" t="s">
        <v>533</v>
      </c>
      <c r="J5" s="359"/>
    </row>
    <row r="6" spans="1:10" x14ac:dyDescent="0.2">
      <c r="A6" s="57" t="s">
        <v>8</v>
      </c>
      <c r="B6" s="57" t="s">
        <v>9</v>
      </c>
      <c r="C6" s="12" t="s">
        <v>104</v>
      </c>
      <c r="D6" s="12" t="s">
        <v>536</v>
      </c>
      <c r="E6" s="57" t="s">
        <v>7</v>
      </c>
      <c r="F6" s="206"/>
      <c r="G6" s="206"/>
      <c r="I6" s="359" t="s">
        <v>534</v>
      </c>
      <c r="J6" s="359"/>
    </row>
    <row r="7" spans="1:10" x14ac:dyDescent="0.2">
      <c r="A7" s="356" t="s">
        <v>26</v>
      </c>
      <c r="B7" s="357"/>
      <c r="C7" s="357"/>
      <c r="D7" s="357"/>
      <c r="E7" s="357"/>
      <c r="F7" s="205"/>
      <c r="G7" s="205"/>
    </row>
    <row r="8" spans="1:10" x14ac:dyDescent="0.2">
      <c r="A8" s="33" t="s">
        <v>586</v>
      </c>
      <c r="B8" s="57" t="s">
        <v>0</v>
      </c>
      <c r="C8" s="58">
        <v>1</v>
      </c>
      <c r="D8" s="59"/>
      <c r="E8" s="60">
        <f>ROUND(C8*D8,2)</f>
        <v>0</v>
      </c>
      <c r="F8" s="207"/>
      <c r="G8" s="207"/>
      <c r="I8" s="9" t="s">
        <v>518</v>
      </c>
      <c r="J8" s="9" t="s">
        <v>519</v>
      </c>
    </row>
    <row r="9" spans="1:10" s="257" customFormat="1" x14ac:dyDescent="0.2">
      <c r="A9" s="251" t="s">
        <v>764</v>
      </c>
      <c r="B9" s="252" t="s">
        <v>1</v>
      </c>
      <c r="C9" s="253">
        <v>0.4</v>
      </c>
      <c r="D9" s="254"/>
      <c r="E9" s="255">
        <f t="shared" ref="E9:E15" si="0">ROUND(C9*D9,2)</f>
        <v>0</v>
      </c>
      <c r="F9" s="256"/>
      <c r="G9" s="256"/>
    </row>
    <row r="10" spans="1:10" x14ac:dyDescent="0.2">
      <c r="A10" s="33" t="s">
        <v>2</v>
      </c>
      <c r="B10" s="57" t="s">
        <v>1</v>
      </c>
      <c r="C10" s="61">
        <v>0</v>
      </c>
      <c r="D10" s="59"/>
      <c r="E10" s="60">
        <f t="shared" si="0"/>
        <v>0</v>
      </c>
      <c r="F10" s="207"/>
      <c r="G10" s="207"/>
      <c r="I10" s="8" t="s">
        <v>574</v>
      </c>
    </row>
    <row r="11" spans="1:10" x14ac:dyDescent="0.2">
      <c r="A11" s="33" t="s">
        <v>3</v>
      </c>
      <c r="B11" s="57" t="s">
        <v>1</v>
      </c>
      <c r="C11" s="58">
        <v>1</v>
      </c>
      <c r="D11" s="59"/>
      <c r="E11" s="60">
        <f t="shared" si="0"/>
        <v>0</v>
      </c>
      <c r="F11" s="207"/>
      <c r="G11" s="207"/>
      <c r="I11" s="33" t="s">
        <v>91</v>
      </c>
      <c r="J11" s="34">
        <v>1150.97</v>
      </c>
    </row>
    <row r="12" spans="1:10" x14ac:dyDescent="0.2">
      <c r="A12" s="33" t="s">
        <v>4</v>
      </c>
      <c r="B12" s="57" t="s">
        <v>0</v>
      </c>
      <c r="C12" s="58">
        <v>1</v>
      </c>
      <c r="D12" s="59"/>
      <c r="E12" s="60">
        <f t="shared" si="0"/>
        <v>0</v>
      </c>
      <c r="F12" s="207"/>
      <c r="G12" s="207"/>
      <c r="I12" s="33" t="s">
        <v>92</v>
      </c>
      <c r="J12" s="34">
        <v>1263.8399999999999</v>
      </c>
    </row>
    <row r="13" spans="1:10" x14ac:dyDescent="0.2">
      <c r="A13" s="33" t="s">
        <v>5</v>
      </c>
      <c r="B13" s="57" t="s">
        <v>0</v>
      </c>
      <c r="C13" s="58">
        <v>1</v>
      </c>
      <c r="D13" s="59"/>
      <c r="E13" s="60">
        <f t="shared" si="0"/>
        <v>0</v>
      </c>
      <c r="F13" s="207"/>
      <c r="G13" s="207"/>
      <c r="I13" s="33" t="s">
        <v>93</v>
      </c>
      <c r="J13" s="34">
        <v>1060</v>
      </c>
    </row>
    <row r="14" spans="1:10" x14ac:dyDescent="0.2">
      <c r="A14" s="33" t="s">
        <v>6</v>
      </c>
      <c r="B14" s="57" t="s">
        <v>0</v>
      </c>
      <c r="C14" s="58">
        <v>1</v>
      </c>
      <c r="D14" s="59"/>
      <c r="E14" s="60">
        <f t="shared" si="0"/>
        <v>0</v>
      </c>
      <c r="F14" s="207"/>
      <c r="G14" s="207"/>
      <c r="I14" s="33" t="s">
        <v>94</v>
      </c>
      <c r="J14" s="34">
        <v>1263.8399999999999</v>
      </c>
    </row>
    <row r="15" spans="1:10" ht="24" x14ac:dyDescent="0.2">
      <c r="A15" s="62" t="s">
        <v>589</v>
      </c>
      <c r="B15" s="57" t="s">
        <v>1</v>
      </c>
      <c r="C15" s="61">
        <v>0.78569999999999995</v>
      </c>
      <c r="D15" s="59"/>
      <c r="E15" s="60">
        <f t="shared" si="0"/>
        <v>0</v>
      </c>
      <c r="F15" s="207"/>
      <c r="G15" s="207"/>
      <c r="I15" s="33" t="s">
        <v>95</v>
      </c>
      <c r="J15" s="34">
        <v>1263.8399999999999</v>
      </c>
    </row>
    <row r="16" spans="1:10" x14ac:dyDescent="0.2">
      <c r="A16" s="394" t="s">
        <v>538</v>
      </c>
      <c r="B16" s="395"/>
      <c r="C16" s="395"/>
      <c r="D16" s="395"/>
      <c r="E16" s="396"/>
      <c r="F16" s="205"/>
      <c r="G16" s="205"/>
      <c r="I16" s="33" t="s">
        <v>96</v>
      </c>
      <c r="J16" s="34">
        <v>1150.97</v>
      </c>
    </row>
    <row r="17" spans="1:10" x14ac:dyDescent="0.2">
      <c r="A17" s="33" t="s">
        <v>10</v>
      </c>
      <c r="B17" s="57" t="s">
        <v>9</v>
      </c>
      <c r="C17" s="58">
        <v>0.5</v>
      </c>
      <c r="D17" s="59"/>
      <c r="E17" s="60">
        <f t="shared" ref="E17:E27" si="1">ROUND(C17*D17,2)</f>
        <v>0</v>
      </c>
      <c r="F17" s="207"/>
      <c r="G17" s="207"/>
      <c r="I17" s="33" t="s">
        <v>97</v>
      </c>
      <c r="J17" s="34">
        <v>1194.06</v>
      </c>
    </row>
    <row r="18" spans="1:10" x14ac:dyDescent="0.2">
      <c r="A18" s="33" t="s">
        <v>12</v>
      </c>
      <c r="B18" s="57" t="s">
        <v>9</v>
      </c>
      <c r="C18" s="58">
        <v>0.5</v>
      </c>
      <c r="D18" s="59"/>
      <c r="E18" s="60">
        <f t="shared" si="1"/>
        <v>0</v>
      </c>
      <c r="F18" s="207"/>
      <c r="G18" s="207"/>
      <c r="I18" s="33" t="s">
        <v>98</v>
      </c>
      <c r="J18" s="34">
        <v>1060</v>
      </c>
    </row>
    <row r="19" spans="1:10" x14ac:dyDescent="0.2">
      <c r="A19" s="33" t="s">
        <v>13</v>
      </c>
      <c r="B19" s="57" t="s">
        <v>9</v>
      </c>
      <c r="C19" s="63">
        <v>0.25</v>
      </c>
      <c r="D19" s="59"/>
      <c r="E19" s="60">
        <f t="shared" si="1"/>
        <v>0</v>
      </c>
      <c r="F19" s="207"/>
      <c r="G19" s="207"/>
      <c r="I19" s="33" t="s">
        <v>18</v>
      </c>
      <c r="J19" s="34">
        <v>1060</v>
      </c>
    </row>
    <row r="20" spans="1:10" x14ac:dyDescent="0.2">
      <c r="A20" s="33" t="s">
        <v>14</v>
      </c>
      <c r="B20" s="57" t="s">
        <v>9</v>
      </c>
      <c r="C20" s="63">
        <v>0.41670000000000001</v>
      </c>
      <c r="D20" s="59"/>
      <c r="E20" s="60">
        <f t="shared" si="1"/>
        <v>0</v>
      </c>
      <c r="F20" s="207"/>
      <c r="G20" s="207"/>
      <c r="I20" s="33" t="s">
        <v>99</v>
      </c>
      <c r="J20" s="34">
        <v>1263.8399999999999</v>
      </c>
    </row>
    <row r="21" spans="1:10" x14ac:dyDescent="0.2">
      <c r="A21" s="33" t="s">
        <v>15</v>
      </c>
      <c r="B21" s="57" t="s">
        <v>9</v>
      </c>
      <c r="C21" s="63">
        <v>0.25</v>
      </c>
      <c r="D21" s="59"/>
      <c r="E21" s="60">
        <f t="shared" si="1"/>
        <v>0</v>
      </c>
      <c r="F21" s="207"/>
      <c r="G21" s="207"/>
      <c r="I21" s="33" t="s">
        <v>3</v>
      </c>
      <c r="J21" s="34">
        <v>308</v>
      </c>
    </row>
    <row r="22" spans="1:10" x14ac:dyDescent="0.2">
      <c r="A22" s="33" t="s">
        <v>16</v>
      </c>
      <c r="B22" s="57" t="s">
        <v>9</v>
      </c>
      <c r="C22" s="63">
        <v>8.3299999999999999E-2</v>
      </c>
      <c r="D22" s="59"/>
      <c r="E22" s="60">
        <f t="shared" si="1"/>
        <v>0</v>
      </c>
      <c r="F22" s="207"/>
      <c r="G22" s="207"/>
      <c r="I22" s="33" t="s">
        <v>2</v>
      </c>
      <c r="J22" s="35">
        <v>0.2</v>
      </c>
    </row>
    <row r="23" spans="1:10" x14ac:dyDescent="0.2">
      <c r="A23" s="33" t="s">
        <v>25</v>
      </c>
      <c r="B23" s="57" t="s">
        <v>9</v>
      </c>
      <c r="C23" s="58">
        <v>2</v>
      </c>
      <c r="D23" s="59"/>
      <c r="E23" s="60">
        <f t="shared" si="1"/>
        <v>0</v>
      </c>
      <c r="F23" s="207"/>
      <c r="G23" s="207"/>
    </row>
    <row r="24" spans="1:10" x14ac:dyDescent="0.2">
      <c r="A24" s="365" t="s">
        <v>21</v>
      </c>
      <c r="B24" s="366"/>
      <c r="C24" s="366"/>
      <c r="D24" s="366"/>
      <c r="E24" s="367"/>
      <c r="F24" s="206"/>
      <c r="G24" s="206"/>
      <c r="I24" s="8" t="s">
        <v>575</v>
      </c>
    </row>
    <row r="25" spans="1:10" ht="36" x14ac:dyDescent="0.2">
      <c r="A25" s="64" t="s">
        <v>101</v>
      </c>
      <c r="B25" s="65" t="s">
        <v>19</v>
      </c>
      <c r="C25" s="66">
        <v>2.5299999999999998</v>
      </c>
      <c r="D25" s="67"/>
      <c r="E25" s="60">
        <f t="shared" si="1"/>
        <v>0</v>
      </c>
      <c r="F25" s="207"/>
      <c r="G25" s="207"/>
      <c r="I25" s="33" t="s">
        <v>576</v>
      </c>
      <c r="J25" s="34">
        <v>1407.5</v>
      </c>
    </row>
    <row r="26" spans="1:10" x14ac:dyDescent="0.2">
      <c r="A26" s="68" t="s">
        <v>20</v>
      </c>
      <c r="B26" s="57" t="s">
        <v>9</v>
      </c>
      <c r="C26" s="69">
        <v>0.66669999999999996</v>
      </c>
      <c r="D26" s="70"/>
      <c r="E26" s="60">
        <f t="shared" si="1"/>
        <v>0</v>
      </c>
      <c r="F26" s="207"/>
      <c r="G26" s="207"/>
      <c r="I26" s="33" t="s">
        <v>42</v>
      </c>
      <c r="J26" s="34">
        <v>1191.5</v>
      </c>
    </row>
    <row r="27" spans="1:10" ht="24" x14ac:dyDescent="0.2">
      <c r="A27" s="71" t="s">
        <v>100</v>
      </c>
      <c r="B27" s="57" t="s">
        <v>9</v>
      </c>
      <c r="C27" s="72">
        <v>5.5599999999999997E-2</v>
      </c>
      <c r="D27" s="73"/>
      <c r="E27" s="60">
        <f t="shared" si="1"/>
        <v>0</v>
      </c>
      <c r="F27" s="207"/>
      <c r="G27" s="207"/>
      <c r="I27" s="33" t="s">
        <v>577</v>
      </c>
      <c r="J27" s="34">
        <v>998</v>
      </c>
    </row>
    <row r="28" spans="1:10" x14ac:dyDescent="0.2">
      <c r="A28" s="352" t="s">
        <v>22</v>
      </c>
      <c r="B28" s="352"/>
      <c r="C28" s="352"/>
      <c r="D28" s="352"/>
      <c r="E28" s="174">
        <f>SUM(E25:E27,E17:E23,E8:E15)</f>
        <v>0</v>
      </c>
      <c r="F28" s="226"/>
      <c r="G28" s="226"/>
      <c r="I28" s="33" t="s">
        <v>3</v>
      </c>
      <c r="J28" s="34">
        <v>225</v>
      </c>
    </row>
    <row r="29" spans="1:10" x14ac:dyDescent="0.2">
      <c r="A29" s="352" t="s">
        <v>23</v>
      </c>
      <c r="B29" s="352"/>
      <c r="C29" s="352"/>
      <c r="D29" s="352"/>
      <c r="E29" s="177">
        <v>2</v>
      </c>
      <c r="F29" s="227"/>
      <c r="G29" s="227"/>
      <c r="I29" s="33" t="s">
        <v>578</v>
      </c>
      <c r="J29" s="34">
        <v>19</v>
      </c>
    </row>
    <row r="30" spans="1:10" x14ac:dyDescent="0.2">
      <c r="A30" s="352" t="s">
        <v>24</v>
      </c>
      <c r="B30" s="352"/>
      <c r="C30" s="352"/>
      <c r="D30" s="352"/>
      <c r="E30" s="174">
        <f>ROUND(E28*E29,2)</f>
        <v>0</v>
      </c>
      <c r="F30" s="226"/>
      <c r="G30" s="226"/>
    </row>
    <row r="31" spans="1:10" ht="12.75" x14ac:dyDescent="0.2">
      <c r="A31" s="55"/>
      <c r="B31" s="56"/>
      <c r="C31" s="56"/>
      <c r="D31" s="56"/>
      <c r="E31" s="56"/>
      <c r="F31" s="56"/>
      <c r="G31" s="56"/>
      <c r="I31" s="36" t="s">
        <v>579</v>
      </c>
    </row>
    <row r="32" spans="1:10" x14ac:dyDescent="0.2">
      <c r="A32" s="373" t="s">
        <v>635</v>
      </c>
      <c r="B32" s="375"/>
      <c r="C32" s="373" t="s">
        <v>106</v>
      </c>
      <c r="D32" s="374"/>
      <c r="E32" s="375"/>
      <c r="F32" s="206"/>
      <c r="G32" s="206"/>
      <c r="I32" s="33" t="s">
        <v>580</v>
      </c>
      <c r="J32" s="34">
        <v>1570.82</v>
      </c>
    </row>
    <row r="33" spans="1:10" x14ac:dyDescent="0.2">
      <c r="A33" s="68" t="s">
        <v>8</v>
      </c>
      <c r="B33" s="68" t="s">
        <v>9</v>
      </c>
      <c r="C33" s="74" t="s">
        <v>104</v>
      </c>
      <c r="D33" s="74" t="s">
        <v>536</v>
      </c>
      <c r="E33" s="74" t="s">
        <v>537</v>
      </c>
      <c r="F33" s="205"/>
      <c r="G33" s="205"/>
    </row>
    <row r="34" spans="1:10" ht="12.75" x14ac:dyDescent="0.2">
      <c r="A34" s="356" t="s">
        <v>26</v>
      </c>
      <c r="B34" s="357"/>
      <c r="C34" s="357"/>
      <c r="D34" s="357"/>
      <c r="E34" s="357"/>
      <c r="F34" s="205"/>
      <c r="G34" s="205"/>
      <c r="I34" s="36" t="s">
        <v>102</v>
      </c>
    </row>
    <row r="35" spans="1:10" x14ac:dyDescent="0.2">
      <c r="A35" s="62" t="s">
        <v>586</v>
      </c>
      <c r="B35" s="68" t="s">
        <v>0</v>
      </c>
      <c r="C35" s="69">
        <v>1</v>
      </c>
      <c r="D35" s="75"/>
      <c r="E35" s="75">
        <f>ROUND(D35*C35,2)</f>
        <v>0</v>
      </c>
      <c r="F35" s="207"/>
      <c r="G35" s="207"/>
      <c r="I35" s="33" t="s">
        <v>103</v>
      </c>
      <c r="J35" s="34">
        <v>2322.06</v>
      </c>
    </row>
    <row r="36" spans="1:10" s="257" customFormat="1" x14ac:dyDescent="0.2">
      <c r="A36" s="251" t="s">
        <v>764</v>
      </c>
      <c r="B36" s="252" t="s">
        <v>1</v>
      </c>
      <c r="C36" s="253">
        <v>0.4</v>
      </c>
      <c r="D36" s="288"/>
      <c r="E36" s="288">
        <f t="shared" ref="E36:E42" si="2">ROUND(D36*C36,2)</f>
        <v>0</v>
      </c>
      <c r="F36" s="256"/>
      <c r="G36" s="256"/>
    </row>
    <row r="37" spans="1:10" ht="12.75" x14ac:dyDescent="0.2">
      <c r="A37" s="62" t="s">
        <v>2</v>
      </c>
      <c r="B37" s="68" t="s">
        <v>1</v>
      </c>
      <c r="C37" s="69">
        <v>0</v>
      </c>
      <c r="D37" s="75"/>
      <c r="E37" s="75">
        <f t="shared" si="2"/>
        <v>0</v>
      </c>
      <c r="F37" s="207"/>
      <c r="G37" s="207"/>
      <c r="I37" s="36" t="s">
        <v>523</v>
      </c>
    </row>
    <row r="38" spans="1:10" x14ac:dyDescent="0.2">
      <c r="A38" s="62" t="s">
        <v>3</v>
      </c>
      <c r="B38" s="68" t="s">
        <v>1</v>
      </c>
      <c r="C38" s="69">
        <v>1</v>
      </c>
      <c r="D38" s="75"/>
      <c r="E38" s="75">
        <f t="shared" si="2"/>
        <v>0</v>
      </c>
      <c r="F38" s="207"/>
      <c r="G38" s="207"/>
      <c r="I38" s="33" t="s">
        <v>524</v>
      </c>
      <c r="J38" s="34">
        <v>1475.88</v>
      </c>
    </row>
    <row r="39" spans="1:10" x14ac:dyDescent="0.2">
      <c r="A39" s="62" t="s">
        <v>4</v>
      </c>
      <c r="B39" s="68" t="s">
        <v>0</v>
      </c>
      <c r="C39" s="69">
        <v>1</v>
      </c>
      <c r="D39" s="75"/>
      <c r="E39" s="75">
        <f t="shared" si="2"/>
        <v>0</v>
      </c>
      <c r="F39" s="207"/>
      <c r="G39" s="207"/>
    </row>
    <row r="40" spans="1:10" ht="12.75" x14ac:dyDescent="0.2">
      <c r="A40" s="62" t="s">
        <v>5</v>
      </c>
      <c r="B40" s="68" t="s">
        <v>0</v>
      </c>
      <c r="C40" s="69">
        <v>1</v>
      </c>
      <c r="D40" s="75"/>
      <c r="E40" s="75">
        <f t="shared" si="2"/>
        <v>0</v>
      </c>
      <c r="F40" s="207"/>
      <c r="G40" s="207"/>
      <c r="I40" s="36" t="s">
        <v>584</v>
      </c>
    </row>
    <row r="41" spans="1:10" x14ac:dyDescent="0.2">
      <c r="A41" s="62" t="s">
        <v>6</v>
      </c>
      <c r="B41" s="68" t="s">
        <v>0</v>
      </c>
      <c r="C41" s="69">
        <v>1</v>
      </c>
      <c r="D41" s="75"/>
      <c r="E41" s="75">
        <f t="shared" si="2"/>
        <v>0</v>
      </c>
      <c r="F41" s="207"/>
      <c r="G41" s="207"/>
      <c r="I41" s="33" t="s">
        <v>583</v>
      </c>
      <c r="J41" s="34">
        <v>1425.72</v>
      </c>
    </row>
    <row r="42" spans="1:10" ht="24" x14ac:dyDescent="0.2">
      <c r="A42" s="62" t="s">
        <v>589</v>
      </c>
      <c r="B42" s="57" t="s">
        <v>1</v>
      </c>
      <c r="C42" s="61">
        <v>0.78569999999999995</v>
      </c>
      <c r="D42" s="59"/>
      <c r="E42" s="75">
        <f t="shared" si="2"/>
        <v>0</v>
      </c>
      <c r="F42" s="207"/>
      <c r="G42" s="207"/>
    </row>
    <row r="43" spans="1:10" ht="12.75" x14ac:dyDescent="0.2">
      <c r="A43" s="400" t="s">
        <v>538</v>
      </c>
      <c r="B43" s="349"/>
      <c r="C43" s="349"/>
      <c r="D43" s="349"/>
      <c r="E43" s="350"/>
      <c r="F43" s="205"/>
      <c r="G43" s="205"/>
      <c r="I43" s="36" t="s">
        <v>582</v>
      </c>
    </row>
    <row r="44" spans="1:10" x14ac:dyDescent="0.2">
      <c r="A44" s="62" t="s">
        <v>10</v>
      </c>
      <c r="B44" s="68" t="s">
        <v>11</v>
      </c>
      <c r="C44" s="69">
        <v>0.5</v>
      </c>
      <c r="D44" s="75"/>
      <c r="E44" s="75">
        <f t="shared" ref="E44:E50" si="3">ROUND(D44*C44,2)</f>
        <v>0</v>
      </c>
      <c r="F44" s="207"/>
      <c r="G44" s="207"/>
      <c r="I44" s="33" t="s">
        <v>581</v>
      </c>
      <c r="J44" s="34">
        <v>1550.81</v>
      </c>
    </row>
    <row r="45" spans="1:10" x14ac:dyDescent="0.2">
      <c r="A45" s="62" t="s">
        <v>12</v>
      </c>
      <c r="B45" s="68" t="s">
        <v>11</v>
      </c>
      <c r="C45" s="69">
        <v>0.5</v>
      </c>
      <c r="D45" s="75"/>
      <c r="E45" s="75">
        <f t="shared" si="3"/>
        <v>0</v>
      </c>
      <c r="F45" s="207"/>
      <c r="G45" s="207"/>
    </row>
    <row r="46" spans="1:10" ht="12.75" x14ac:dyDescent="0.2">
      <c r="A46" s="62" t="s">
        <v>13</v>
      </c>
      <c r="B46" s="68" t="s">
        <v>11</v>
      </c>
      <c r="C46" s="69">
        <v>0.25</v>
      </c>
      <c r="D46" s="75"/>
      <c r="E46" s="75">
        <f t="shared" si="3"/>
        <v>0</v>
      </c>
      <c r="F46" s="207"/>
      <c r="G46" s="207"/>
      <c r="I46" s="36" t="s">
        <v>525</v>
      </c>
    </row>
    <row r="47" spans="1:10" x14ac:dyDescent="0.2">
      <c r="A47" s="62" t="s">
        <v>14</v>
      </c>
      <c r="B47" s="68" t="s">
        <v>11</v>
      </c>
      <c r="C47" s="69">
        <v>0.41670000000000001</v>
      </c>
      <c r="D47" s="75"/>
      <c r="E47" s="75">
        <f t="shared" si="3"/>
        <v>0</v>
      </c>
      <c r="F47" s="207"/>
      <c r="G47" s="207"/>
      <c r="I47" s="33" t="s">
        <v>526</v>
      </c>
      <c r="J47" s="34">
        <v>1146.1400000000001</v>
      </c>
    </row>
    <row r="48" spans="1:10" x14ac:dyDescent="0.2">
      <c r="A48" s="62" t="s">
        <v>15</v>
      </c>
      <c r="B48" s="68" t="s">
        <v>11</v>
      </c>
      <c r="C48" s="69">
        <v>0.25</v>
      </c>
      <c r="D48" s="75"/>
      <c r="E48" s="75">
        <f t="shared" si="3"/>
        <v>0</v>
      </c>
      <c r="F48" s="207"/>
      <c r="G48" s="207"/>
    </row>
    <row r="49" spans="1:18" x14ac:dyDescent="0.2">
      <c r="A49" s="62" t="s">
        <v>16</v>
      </c>
      <c r="B49" s="68" t="s">
        <v>11</v>
      </c>
      <c r="C49" s="69">
        <v>8.3299999999999999E-2</v>
      </c>
      <c r="D49" s="75"/>
      <c r="E49" s="75">
        <f t="shared" si="3"/>
        <v>0</v>
      </c>
      <c r="F49" s="207"/>
      <c r="G49" s="207"/>
    </row>
    <row r="50" spans="1:18" x14ac:dyDescent="0.2">
      <c r="A50" s="62" t="s">
        <v>25</v>
      </c>
      <c r="B50" s="68" t="s">
        <v>11</v>
      </c>
      <c r="C50" s="69">
        <v>2</v>
      </c>
      <c r="D50" s="75"/>
      <c r="E50" s="75">
        <f t="shared" si="3"/>
        <v>0</v>
      </c>
      <c r="F50" s="207"/>
      <c r="G50" s="207"/>
    </row>
    <row r="51" spans="1:18" ht="12.75" x14ac:dyDescent="0.2">
      <c r="A51" s="376"/>
      <c r="B51" s="376"/>
      <c r="C51" s="376"/>
      <c r="D51" s="376"/>
      <c r="E51" s="377"/>
      <c r="F51" s="213"/>
      <c r="G51" s="213"/>
      <c r="I51" s="76"/>
    </row>
    <row r="52" spans="1:18" ht="12.75" x14ac:dyDescent="0.2">
      <c r="A52" s="352" t="s">
        <v>22</v>
      </c>
      <c r="B52" s="352"/>
      <c r="C52" s="352"/>
      <c r="D52" s="352"/>
      <c r="E52" s="176">
        <f>SUM(E44:E50,E35:E42)</f>
        <v>0</v>
      </c>
      <c r="F52" s="228"/>
      <c r="G52" s="228"/>
      <c r="I52" s="76"/>
    </row>
    <row r="53" spans="1:18" ht="12.75" x14ac:dyDescent="0.2">
      <c r="A53" s="352" t="s">
        <v>23</v>
      </c>
      <c r="B53" s="352"/>
      <c r="C53" s="352"/>
      <c r="D53" s="352"/>
      <c r="E53" s="177">
        <v>1</v>
      </c>
      <c r="F53" s="227"/>
      <c r="G53" s="227"/>
      <c r="I53" s="76"/>
    </row>
    <row r="54" spans="1:18" ht="12.75" x14ac:dyDescent="0.2">
      <c r="A54" s="352" t="s">
        <v>24</v>
      </c>
      <c r="B54" s="352"/>
      <c r="C54" s="352"/>
      <c r="D54" s="352"/>
      <c r="E54" s="176">
        <f>ROUND(E52*E53,2)</f>
        <v>0</v>
      </c>
      <c r="F54" s="228"/>
      <c r="G54" s="228"/>
      <c r="I54" s="76"/>
    </row>
    <row r="55" spans="1:18" ht="12.75" x14ac:dyDescent="0.2">
      <c r="A55" s="26"/>
      <c r="B55" s="26"/>
      <c r="C55" s="26"/>
      <c r="D55" s="26"/>
      <c r="E55" s="26"/>
      <c r="F55" s="26"/>
      <c r="G55" s="26"/>
      <c r="I55" s="76"/>
    </row>
    <row r="56" spans="1:18" ht="12.75" x14ac:dyDescent="0.2">
      <c r="A56" s="373" t="s">
        <v>548</v>
      </c>
      <c r="B56" s="374"/>
      <c r="C56" s="374"/>
      <c r="D56" s="374"/>
      <c r="E56" s="375"/>
      <c r="F56" s="206"/>
      <c r="G56" s="206"/>
      <c r="I56" s="76"/>
    </row>
    <row r="57" spans="1:18" ht="12.75" x14ac:dyDescent="0.2">
      <c r="A57" s="351" t="s">
        <v>86</v>
      </c>
      <c r="B57" s="349"/>
      <c r="C57" s="349"/>
      <c r="D57" s="349"/>
      <c r="E57" s="350"/>
      <c r="F57" s="205"/>
      <c r="G57" s="205"/>
      <c r="I57" s="76"/>
    </row>
    <row r="58" spans="1:18" ht="12.75" x14ac:dyDescent="0.2">
      <c r="A58" s="68" t="s">
        <v>8</v>
      </c>
      <c r="B58" s="77" t="s">
        <v>9</v>
      </c>
      <c r="C58" s="78"/>
      <c r="D58" s="77" t="s">
        <v>105</v>
      </c>
      <c r="E58" s="78"/>
      <c r="F58" s="206"/>
      <c r="G58" s="206"/>
      <c r="I58" s="76"/>
    </row>
    <row r="59" spans="1:18" x14ac:dyDescent="0.2">
      <c r="A59" s="62" t="s">
        <v>43</v>
      </c>
      <c r="B59" s="77" t="s">
        <v>44</v>
      </c>
      <c r="C59" s="78"/>
      <c r="D59" s="79">
        <v>160</v>
      </c>
      <c r="E59" s="80"/>
      <c r="F59" s="216"/>
      <c r="G59" s="216"/>
    </row>
    <row r="60" spans="1:18" x14ac:dyDescent="0.2">
      <c r="A60" s="62" t="s">
        <v>45</v>
      </c>
      <c r="B60" s="77" t="s">
        <v>46</v>
      </c>
      <c r="C60" s="78"/>
      <c r="D60" s="79">
        <v>25.25</v>
      </c>
      <c r="E60" s="80"/>
      <c r="F60" s="216"/>
      <c r="G60" s="216"/>
    </row>
    <row r="61" spans="1:18" x14ac:dyDescent="0.2">
      <c r="A61" s="62" t="s">
        <v>47</v>
      </c>
      <c r="B61" s="77" t="s">
        <v>44</v>
      </c>
      <c r="C61" s="78"/>
      <c r="D61" s="79">
        <f>D59*D60</f>
        <v>4040</v>
      </c>
      <c r="E61" s="80"/>
      <c r="F61" s="216"/>
      <c r="G61" s="216"/>
      <c r="I61" s="337" t="s">
        <v>651</v>
      </c>
      <c r="J61" s="338"/>
      <c r="K61" s="338"/>
      <c r="L61" s="338"/>
      <c r="M61" s="338"/>
      <c r="N61" s="338"/>
      <c r="O61" s="338"/>
      <c r="P61" s="338"/>
      <c r="Q61" s="338"/>
      <c r="R61" s="339"/>
    </row>
    <row r="62" spans="1:18" x14ac:dyDescent="0.2">
      <c r="A62" s="62" t="s">
        <v>48</v>
      </c>
      <c r="B62" s="77" t="s">
        <v>49</v>
      </c>
      <c r="C62" s="78"/>
      <c r="D62" s="79">
        <v>0.56000000000000005</v>
      </c>
      <c r="E62" s="81"/>
      <c r="F62" s="217"/>
      <c r="G62" s="217"/>
      <c r="I62" s="82" t="s">
        <v>642</v>
      </c>
      <c r="J62" s="83">
        <v>2011</v>
      </c>
      <c r="K62" s="83">
        <v>2012</v>
      </c>
      <c r="L62" s="83">
        <v>2013</v>
      </c>
      <c r="M62" s="83">
        <v>2014</v>
      </c>
      <c r="N62" s="83">
        <v>2015</v>
      </c>
      <c r="O62" s="83">
        <v>2016</v>
      </c>
      <c r="P62" s="83">
        <v>2017</v>
      </c>
      <c r="Q62" s="83">
        <v>2018</v>
      </c>
      <c r="R62" s="84">
        <v>2019</v>
      </c>
    </row>
    <row r="63" spans="1:18" x14ac:dyDescent="0.2">
      <c r="A63" s="85" t="s">
        <v>539</v>
      </c>
      <c r="B63" s="77" t="s">
        <v>50</v>
      </c>
      <c r="C63" s="78"/>
      <c r="D63" s="79">
        <f>D62*D61</f>
        <v>2262.4</v>
      </c>
      <c r="E63" s="81"/>
      <c r="F63" s="217"/>
      <c r="G63" s="217"/>
      <c r="I63" s="86" t="s">
        <v>643</v>
      </c>
      <c r="J63" s="87">
        <v>8.6E-3</v>
      </c>
      <c r="K63" s="87">
        <v>8.8999999999999999E-3</v>
      </c>
      <c r="L63" s="87">
        <v>6.0000000000000001E-3</v>
      </c>
      <c r="M63" s="87">
        <v>8.5000000000000006E-3</v>
      </c>
      <c r="N63" s="87">
        <v>9.4000000000000004E-3</v>
      </c>
      <c r="O63" s="87">
        <v>1.06E-2</v>
      </c>
      <c r="P63" s="87">
        <v>1.09E-2</v>
      </c>
      <c r="Q63" s="87">
        <v>5.7999999999999996E-3</v>
      </c>
      <c r="R63" s="87">
        <v>5.4000000000000003E-3</v>
      </c>
    </row>
    <row r="64" spans="1:18" x14ac:dyDescent="0.2">
      <c r="A64" s="351" t="s">
        <v>544</v>
      </c>
      <c r="B64" s="349"/>
      <c r="C64" s="349"/>
      <c r="D64" s="349"/>
      <c r="E64" s="350"/>
      <c r="F64" s="205"/>
      <c r="G64" s="205"/>
      <c r="I64" s="82" t="s">
        <v>644</v>
      </c>
      <c r="J64" s="88">
        <v>8.3999999999999995E-3</v>
      </c>
      <c r="K64" s="88">
        <v>7.4999999999999997E-3</v>
      </c>
      <c r="L64" s="88">
        <v>4.8999999999999998E-3</v>
      </c>
      <c r="M64" s="88">
        <v>7.9000000000000008E-3</v>
      </c>
      <c r="N64" s="88">
        <v>8.2000000000000007E-3</v>
      </c>
      <c r="O64" s="88">
        <v>0.01</v>
      </c>
      <c r="P64" s="88">
        <v>8.6999999999999994E-3</v>
      </c>
      <c r="Q64" s="88">
        <v>4.7000000000000002E-3</v>
      </c>
      <c r="R64" s="88">
        <v>4.8999999999999998E-3</v>
      </c>
    </row>
    <row r="65" spans="1:18" x14ac:dyDescent="0.2">
      <c r="A65" s="68" t="s">
        <v>8</v>
      </c>
      <c r="B65" s="77" t="s">
        <v>9</v>
      </c>
      <c r="C65" s="78"/>
      <c r="D65" s="77" t="s">
        <v>105</v>
      </c>
      <c r="E65" s="78"/>
      <c r="F65" s="206"/>
      <c r="G65" s="206"/>
      <c r="I65" s="86" t="s">
        <v>645</v>
      </c>
      <c r="J65" s="87">
        <v>9.1999999999999998E-3</v>
      </c>
      <c r="K65" s="87">
        <v>8.2000000000000007E-3</v>
      </c>
      <c r="L65" s="87">
        <v>5.4999999999999997E-3</v>
      </c>
      <c r="M65" s="87">
        <v>7.7000000000000002E-3</v>
      </c>
      <c r="N65" s="87">
        <v>1.04E-2</v>
      </c>
      <c r="O65" s="87">
        <v>1.1599999999999999E-2</v>
      </c>
      <c r="P65" s="87">
        <v>1.0500000000000001E-2</v>
      </c>
      <c r="Q65" s="87">
        <v>5.3E-3</v>
      </c>
      <c r="R65" s="87">
        <v>4.7000000000000002E-3</v>
      </c>
    </row>
    <row r="66" spans="1:18" x14ac:dyDescent="0.2">
      <c r="A66" s="62" t="s">
        <v>43</v>
      </c>
      <c r="B66" s="77" t="s">
        <v>44</v>
      </c>
      <c r="C66" s="78"/>
      <c r="D66" s="89">
        <v>20</v>
      </c>
      <c r="E66" s="80"/>
      <c r="F66" s="216"/>
      <c r="G66" s="216"/>
      <c r="I66" s="82" t="s">
        <v>646</v>
      </c>
      <c r="J66" s="88">
        <v>8.3999999999999995E-3</v>
      </c>
      <c r="K66" s="88">
        <v>7.1000000000000004E-3</v>
      </c>
      <c r="L66" s="88">
        <v>6.1000000000000004E-3</v>
      </c>
      <c r="M66" s="88">
        <v>8.2000000000000007E-3</v>
      </c>
      <c r="N66" s="88">
        <v>9.4999999999999998E-3</v>
      </c>
      <c r="O66" s="88">
        <v>1.06E-2</v>
      </c>
      <c r="P66" s="88">
        <v>7.9000000000000008E-3</v>
      </c>
      <c r="Q66" s="88">
        <v>5.1999999999999998E-3</v>
      </c>
      <c r="R66" s="88">
        <v>5.1999999999999998E-3</v>
      </c>
    </row>
    <row r="67" spans="1:18" x14ac:dyDescent="0.2">
      <c r="A67" s="62" t="s">
        <v>45</v>
      </c>
      <c r="B67" s="77" t="s">
        <v>46</v>
      </c>
      <c r="C67" s="78"/>
      <c r="D67" s="89">
        <v>25.25</v>
      </c>
      <c r="E67" s="80"/>
      <c r="F67" s="216"/>
      <c r="G67" s="216"/>
      <c r="I67" s="86" t="s">
        <v>647</v>
      </c>
      <c r="J67" s="87">
        <v>9.9000000000000008E-3</v>
      </c>
      <c r="K67" s="87">
        <v>7.4000000000000003E-3</v>
      </c>
      <c r="L67" s="87">
        <v>6.0000000000000001E-3</v>
      </c>
      <c r="M67" s="87">
        <v>8.6999999999999994E-3</v>
      </c>
      <c r="N67" s="87">
        <v>9.9000000000000008E-3</v>
      </c>
      <c r="O67" s="87">
        <v>1.11E-2</v>
      </c>
      <c r="P67" s="87">
        <v>9.2999999999999992E-3</v>
      </c>
      <c r="Q67" s="87">
        <v>5.1999999999999998E-3</v>
      </c>
      <c r="R67" s="87">
        <v>5.4000000000000003E-3</v>
      </c>
    </row>
    <row r="68" spans="1:18" x14ac:dyDescent="0.2">
      <c r="A68" s="62" t="s">
        <v>47</v>
      </c>
      <c r="B68" s="77" t="s">
        <v>44</v>
      </c>
      <c r="C68" s="78"/>
      <c r="D68" s="89">
        <f>D66*D67</f>
        <v>505</v>
      </c>
      <c r="E68" s="80"/>
      <c r="F68" s="216"/>
      <c r="G68" s="216"/>
      <c r="I68" s="82" t="s">
        <v>648</v>
      </c>
      <c r="J68" s="88">
        <v>9.5999999999999992E-3</v>
      </c>
      <c r="K68" s="88">
        <v>6.4000000000000003E-3</v>
      </c>
      <c r="L68" s="88">
        <v>6.1000000000000004E-3</v>
      </c>
      <c r="M68" s="88">
        <v>8.2000000000000007E-3</v>
      </c>
      <c r="N68" s="88">
        <v>1.0699999999999999E-2</v>
      </c>
      <c r="O68" s="88">
        <v>1.1599999999999999E-2</v>
      </c>
      <c r="P68" s="88">
        <v>8.0999999999999996E-3</v>
      </c>
      <c r="Q68" s="88">
        <v>5.1999999999999998E-3</v>
      </c>
      <c r="R68" s="88">
        <v>4.7000000000000002E-3</v>
      </c>
    </row>
    <row r="69" spans="1:18" x14ac:dyDescent="0.2">
      <c r="A69" s="62" t="s">
        <v>48</v>
      </c>
      <c r="B69" s="77" t="s">
        <v>49</v>
      </c>
      <c r="C69" s="78"/>
      <c r="D69" s="90">
        <v>0.25</v>
      </c>
      <c r="E69" s="81"/>
      <c r="F69" s="217"/>
      <c r="G69" s="217"/>
      <c r="I69" s="86" t="s">
        <v>649</v>
      </c>
      <c r="J69" s="87">
        <v>9.7000000000000003E-3</v>
      </c>
      <c r="K69" s="87">
        <v>6.7999999999999996E-3</v>
      </c>
      <c r="L69" s="87">
        <v>7.1999999999999998E-3</v>
      </c>
      <c r="M69" s="87">
        <v>9.4999999999999998E-3</v>
      </c>
      <c r="N69" s="87">
        <v>1.18E-2</v>
      </c>
      <c r="O69" s="87">
        <v>1.11E-2</v>
      </c>
      <c r="P69" s="87">
        <v>8.0000000000000002E-3</v>
      </c>
      <c r="Q69" s="87">
        <v>5.4000000000000003E-3</v>
      </c>
      <c r="R69" s="87">
        <v>5.0000000000000001E-3</v>
      </c>
    </row>
    <row r="70" spans="1:18" x14ac:dyDescent="0.2">
      <c r="A70" s="85" t="s">
        <v>539</v>
      </c>
      <c r="B70" s="77" t="s">
        <v>50</v>
      </c>
      <c r="C70" s="78"/>
      <c r="D70" s="90">
        <f>D69*D68</f>
        <v>126.25</v>
      </c>
      <c r="E70" s="81"/>
      <c r="F70" s="217"/>
      <c r="G70" s="217"/>
      <c r="I70" s="82" t="s">
        <v>650</v>
      </c>
      <c r="J70" s="88">
        <v>1.0699999999999999E-2</v>
      </c>
      <c r="K70" s="88">
        <v>6.8999999999999999E-3</v>
      </c>
      <c r="L70" s="88">
        <v>7.1000000000000004E-3</v>
      </c>
      <c r="M70" s="88">
        <v>8.6999999999999994E-3</v>
      </c>
      <c r="N70" s="88">
        <v>1.11E-2</v>
      </c>
      <c r="O70" s="88">
        <v>1.2200000000000001E-2</v>
      </c>
      <c r="P70" s="88">
        <v>8.0000000000000002E-3</v>
      </c>
      <c r="Q70" s="88">
        <v>5.0000000000000001E-3</v>
      </c>
      <c r="R70" s="91">
        <v>5.0000000000000001E-3</v>
      </c>
    </row>
    <row r="71" spans="1:18" x14ac:dyDescent="0.2">
      <c r="A71" s="351" t="s">
        <v>540</v>
      </c>
      <c r="B71" s="349"/>
      <c r="C71" s="349"/>
      <c r="D71" s="349"/>
      <c r="E71" s="350"/>
      <c r="F71" s="205"/>
      <c r="G71" s="205"/>
    </row>
    <row r="72" spans="1:18" x14ac:dyDescent="0.2">
      <c r="A72" s="68" t="s">
        <v>8</v>
      </c>
      <c r="B72" s="77" t="s">
        <v>9</v>
      </c>
      <c r="C72" s="78"/>
      <c r="D72" s="77" t="s">
        <v>105</v>
      </c>
      <c r="E72" s="78"/>
      <c r="F72" s="206"/>
      <c r="G72" s="206"/>
    </row>
    <row r="73" spans="1:18" x14ac:dyDescent="0.2">
      <c r="A73" s="62" t="s">
        <v>51</v>
      </c>
      <c r="B73" s="77" t="s">
        <v>52</v>
      </c>
      <c r="C73" s="78"/>
      <c r="D73" s="89">
        <v>48</v>
      </c>
      <c r="E73" s="92"/>
      <c r="F73" s="218"/>
      <c r="G73" s="218"/>
    </row>
    <row r="74" spans="1:18" x14ac:dyDescent="0.2">
      <c r="A74" s="62" t="s">
        <v>53</v>
      </c>
      <c r="B74" s="77" t="s">
        <v>54</v>
      </c>
      <c r="C74" s="78"/>
      <c r="D74" s="89">
        <v>1</v>
      </c>
      <c r="E74" s="92"/>
      <c r="F74" s="218"/>
      <c r="G74" s="218"/>
      <c r="I74" s="93"/>
    </row>
    <row r="75" spans="1:18" ht="12.75" thickBot="1" x14ac:dyDescent="0.25">
      <c r="A75" s="62" t="s">
        <v>55</v>
      </c>
      <c r="B75" s="77" t="s">
        <v>52</v>
      </c>
      <c r="C75" s="78"/>
      <c r="D75" s="89">
        <v>48</v>
      </c>
      <c r="E75" s="92"/>
      <c r="F75" s="218"/>
      <c r="G75" s="218"/>
      <c r="I75" s="94"/>
    </row>
    <row r="76" spans="1:18" x14ac:dyDescent="0.2">
      <c r="A76" s="62" t="s">
        <v>56</v>
      </c>
      <c r="B76" s="77" t="s">
        <v>41</v>
      </c>
      <c r="C76" s="78"/>
      <c r="D76" s="95">
        <v>0.2</v>
      </c>
      <c r="E76" s="96"/>
      <c r="F76" s="219"/>
      <c r="G76" s="219"/>
      <c r="I76" s="97" t="s">
        <v>667</v>
      </c>
    </row>
    <row r="77" spans="1:18" x14ac:dyDescent="0.2">
      <c r="A77" s="62" t="s">
        <v>57</v>
      </c>
      <c r="B77" s="77" t="s">
        <v>41</v>
      </c>
      <c r="C77" s="78"/>
      <c r="D77" s="95">
        <v>0.8</v>
      </c>
      <c r="E77" s="96"/>
      <c r="F77" s="219"/>
      <c r="G77" s="219"/>
      <c r="I77" s="98"/>
    </row>
    <row r="78" spans="1:18" ht="12.75" thickBot="1" x14ac:dyDescent="0.25">
      <c r="A78" s="85" t="s">
        <v>541</v>
      </c>
      <c r="B78" s="77" t="s">
        <v>41</v>
      </c>
      <c r="C78" s="78"/>
      <c r="D78" s="99">
        <v>1.6670000000000001E-2</v>
      </c>
      <c r="E78" s="100"/>
      <c r="F78" s="220"/>
      <c r="G78" s="220"/>
      <c r="I78" s="98"/>
    </row>
    <row r="79" spans="1:18" ht="12.75" thickBot="1" x14ac:dyDescent="0.25">
      <c r="A79" s="351" t="s">
        <v>87</v>
      </c>
      <c r="B79" s="349"/>
      <c r="C79" s="349"/>
      <c r="D79" s="349"/>
      <c r="E79" s="350"/>
      <c r="F79" s="205"/>
      <c r="G79" s="205"/>
      <c r="I79" s="101" t="s">
        <v>653</v>
      </c>
    </row>
    <row r="80" spans="1:18" x14ac:dyDescent="0.2">
      <c r="A80" s="68" t="s">
        <v>8</v>
      </c>
      <c r="B80" s="77" t="s">
        <v>9</v>
      </c>
      <c r="C80" s="78"/>
      <c r="D80" s="77" t="s">
        <v>105</v>
      </c>
      <c r="E80" s="78"/>
      <c r="F80" s="206"/>
      <c r="G80" s="206"/>
      <c r="I80" s="98" t="s">
        <v>654</v>
      </c>
    </row>
    <row r="81" spans="1:9" x14ac:dyDescent="0.2">
      <c r="A81" s="62" t="s">
        <v>51</v>
      </c>
      <c r="B81" s="77" t="s">
        <v>58</v>
      </c>
      <c r="C81" s="78"/>
      <c r="D81" s="89">
        <v>4</v>
      </c>
      <c r="E81" s="92"/>
      <c r="F81" s="218"/>
      <c r="G81" s="218"/>
      <c r="I81" s="98" t="s">
        <v>655</v>
      </c>
    </row>
    <row r="82" spans="1:9" x14ac:dyDescent="0.2">
      <c r="A82" s="62" t="s">
        <v>53</v>
      </c>
      <c r="B82" s="77" t="s">
        <v>54</v>
      </c>
      <c r="C82" s="78"/>
      <c r="D82" s="89">
        <v>1</v>
      </c>
      <c r="E82" s="92"/>
      <c r="F82" s="218"/>
      <c r="G82" s="218"/>
      <c r="I82" s="102" t="s">
        <v>656</v>
      </c>
    </row>
    <row r="83" spans="1:9" ht="12.75" thickBot="1" x14ac:dyDescent="0.25">
      <c r="A83" s="62" t="s">
        <v>55</v>
      </c>
      <c r="B83" s="77" t="s">
        <v>58</v>
      </c>
      <c r="C83" s="78"/>
      <c r="D83" s="89">
        <v>4</v>
      </c>
      <c r="E83" s="92"/>
      <c r="F83" s="218"/>
      <c r="G83" s="218"/>
      <c r="I83" s="98"/>
    </row>
    <row r="84" spans="1:9" ht="12.75" thickBot="1" x14ac:dyDescent="0.25">
      <c r="A84" s="62" t="s">
        <v>84</v>
      </c>
      <c r="B84" s="77" t="s">
        <v>0</v>
      </c>
      <c r="C84" s="78"/>
      <c r="D84" s="103"/>
      <c r="E84" s="78"/>
      <c r="F84" s="206"/>
      <c r="G84" s="206"/>
      <c r="I84" s="101" t="s">
        <v>657</v>
      </c>
    </row>
    <row r="85" spans="1:9" x14ac:dyDescent="0.2">
      <c r="A85" s="62" t="s">
        <v>59</v>
      </c>
      <c r="B85" s="77" t="s">
        <v>41</v>
      </c>
      <c r="C85" s="78"/>
      <c r="D85" s="104">
        <v>5.0000000000000001E-3</v>
      </c>
      <c r="E85" s="105"/>
      <c r="F85" s="229"/>
      <c r="G85" s="229"/>
      <c r="I85" s="98" t="s">
        <v>658</v>
      </c>
    </row>
    <row r="86" spans="1:9" x14ac:dyDescent="0.2">
      <c r="A86" s="85" t="s">
        <v>88</v>
      </c>
      <c r="B86" s="77" t="s">
        <v>0</v>
      </c>
      <c r="C86" s="78"/>
      <c r="D86" s="106">
        <f>D84*D85</f>
        <v>0</v>
      </c>
      <c r="E86" s="107"/>
      <c r="F86" s="205"/>
      <c r="G86" s="205"/>
      <c r="I86" s="98" t="s">
        <v>659</v>
      </c>
    </row>
    <row r="87" spans="1:9" x14ac:dyDescent="0.2">
      <c r="A87" s="370" t="s">
        <v>542</v>
      </c>
      <c r="B87" s="371"/>
      <c r="C87" s="371"/>
      <c r="D87" s="371"/>
      <c r="E87" s="372"/>
      <c r="F87" s="222"/>
      <c r="G87" s="222"/>
      <c r="I87" s="98" t="s">
        <v>660</v>
      </c>
    </row>
    <row r="88" spans="1:9" x14ac:dyDescent="0.2">
      <c r="A88" s="261" t="s">
        <v>8</v>
      </c>
      <c r="B88" s="266" t="s">
        <v>9</v>
      </c>
      <c r="C88" s="267"/>
      <c r="D88" s="266" t="s">
        <v>105</v>
      </c>
      <c r="E88" s="267"/>
      <c r="F88" s="206"/>
      <c r="G88" s="206"/>
      <c r="I88" s="98" t="s">
        <v>661</v>
      </c>
    </row>
    <row r="89" spans="1:9" x14ac:dyDescent="0.2">
      <c r="A89" s="260" t="s">
        <v>51</v>
      </c>
      <c r="B89" s="266" t="s">
        <v>58</v>
      </c>
      <c r="C89" s="267"/>
      <c r="D89" s="272">
        <v>4</v>
      </c>
      <c r="E89" s="273"/>
      <c r="F89" s="218"/>
      <c r="G89" s="218"/>
      <c r="I89" s="98" t="s">
        <v>662</v>
      </c>
    </row>
    <row r="90" spans="1:9" x14ac:dyDescent="0.2">
      <c r="A90" s="260" t="s">
        <v>53</v>
      </c>
      <c r="B90" s="266" t="s">
        <v>54</v>
      </c>
      <c r="C90" s="267"/>
      <c r="D90" s="272">
        <v>1</v>
      </c>
      <c r="E90" s="273"/>
      <c r="F90" s="218"/>
      <c r="G90" s="218"/>
      <c r="I90" s="98" t="s">
        <v>663</v>
      </c>
    </row>
    <row r="91" spans="1:9" x14ac:dyDescent="0.2">
      <c r="A91" s="260" t="s">
        <v>55</v>
      </c>
      <c r="B91" s="266" t="s">
        <v>58</v>
      </c>
      <c r="C91" s="267"/>
      <c r="D91" s="272">
        <v>4</v>
      </c>
      <c r="E91" s="273"/>
      <c r="F91" s="218"/>
      <c r="G91" s="218"/>
      <c r="I91" s="98" t="s">
        <v>664</v>
      </c>
    </row>
    <row r="92" spans="1:9" x14ac:dyDescent="0.2">
      <c r="A92" s="260" t="s">
        <v>84</v>
      </c>
      <c r="B92" s="266" t="s">
        <v>0</v>
      </c>
      <c r="C92" s="267"/>
      <c r="D92" s="274">
        <f>D84</f>
        <v>0</v>
      </c>
      <c r="E92" s="267"/>
      <c r="F92" s="206"/>
      <c r="G92" s="206"/>
      <c r="I92" s="98" t="s">
        <v>665</v>
      </c>
    </row>
    <row r="93" spans="1:9" ht="24" x14ac:dyDescent="0.2">
      <c r="A93" s="260" t="s">
        <v>60</v>
      </c>
      <c r="B93" s="266" t="s">
        <v>54</v>
      </c>
      <c r="C93" s="267"/>
      <c r="D93" s="272">
        <v>0.8</v>
      </c>
      <c r="E93" s="273"/>
      <c r="F93" s="218"/>
      <c r="G93" s="218"/>
      <c r="I93" s="98" t="s">
        <v>666</v>
      </c>
    </row>
    <row r="94" spans="1:9" x14ac:dyDescent="0.2">
      <c r="A94" s="269" t="s">
        <v>88</v>
      </c>
      <c r="B94" s="266" t="s">
        <v>0</v>
      </c>
      <c r="C94" s="267"/>
      <c r="D94" s="275">
        <f>D92*2%</f>
        <v>0</v>
      </c>
      <c r="E94" s="271"/>
      <c r="F94" s="222"/>
      <c r="G94" s="222"/>
      <c r="I94" s="98" t="s">
        <v>668</v>
      </c>
    </row>
    <row r="95" spans="1:9" x14ac:dyDescent="0.2">
      <c r="A95" s="257"/>
      <c r="B95" s="296"/>
      <c r="C95" s="257"/>
      <c r="D95" s="257"/>
      <c r="E95" s="257"/>
      <c r="I95" s="98"/>
    </row>
    <row r="96" spans="1:9" x14ac:dyDescent="0.2">
      <c r="A96" s="266" t="s">
        <v>8</v>
      </c>
      <c r="B96" s="261" t="s">
        <v>9</v>
      </c>
      <c r="C96" s="260" t="s">
        <v>28</v>
      </c>
      <c r="D96" s="280" t="s">
        <v>536</v>
      </c>
      <c r="E96" s="280" t="s">
        <v>537</v>
      </c>
      <c r="F96" s="205"/>
      <c r="G96" s="205"/>
      <c r="I96" s="98" t="s">
        <v>669</v>
      </c>
    </row>
    <row r="97" spans="1:9" x14ac:dyDescent="0.2">
      <c r="A97" s="260" t="s">
        <v>29</v>
      </c>
      <c r="B97" s="261" t="s">
        <v>1</v>
      </c>
      <c r="C97" s="281"/>
      <c r="D97" s="259">
        <f t="shared" ref="D97:D101" si="4">$D$92</f>
        <v>0</v>
      </c>
      <c r="E97" s="259">
        <f t="shared" ref="E97:E100" si="5">ROUND(D97*C97,2)</f>
        <v>0</v>
      </c>
      <c r="F97" s="211"/>
      <c r="G97" s="211"/>
      <c r="I97" s="98" t="s">
        <v>670</v>
      </c>
    </row>
    <row r="98" spans="1:9" x14ac:dyDescent="0.2">
      <c r="A98" s="260" t="s">
        <v>30</v>
      </c>
      <c r="B98" s="261" t="s">
        <v>1</v>
      </c>
      <c r="C98" s="262">
        <v>1.67E-2</v>
      </c>
      <c r="D98" s="259">
        <f t="shared" si="4"/>
        <v>0</v>
      </c>
      <c r="E98" s="259">
        <f t="shared" si="5"/>
        <v>0</v>
      </c>
      <c r="F98" s="211"/>
      <c r="G98" s="211"/>
      <c r="I98" s="98"/>
    </row>
    <row r="99" spans="1:9" x14ac:dyDescent="0.2">
      <c r="A99" s="260" t="s">
        <v>31</v>
      </c>
      <c r="B99" s="261" t="s">
        <v>1</v>
      </c>
      <c r="C99" s="282">
        <v>3.3300000000000001E-3</v>
      </c>
      <c r="D99" s="259">
        <f t="shared" si="4"/>
        <v>0</v>
      </c>
      <c r="E99" s="259">
        <f t="shared" si="5"/>
        <v>0</v>
      </c>
      <c r="F99" s="211"/>
      <c r="G99" s="211"/>
      <c r="I99" s="98"/>
    </row>
    <row r="100" spans="1:9" x14ac:dyDescent="0.2">
      <c r="A100" s="260" t="s">
        <v>89</v>
      </c>
      <c r="B100" s="261" t="s">
        <v>1</v>
      </c>
      <c r="C100" s="283">
        <v>5.0000000000000001E-3</v>
      </c>
      <c r="D100" s="259">
        <f t="shared" si="4"/>
        <v>0</v>
      </c>
      <c r="E100" s="259">
        <f t="shared" si="5"/>
        <v>0</v>
      </c>
      <c r="F100" s="211"/>
      <c r="G100" s="211"/>
      <c r="I100" s="98"/>
    </row>
    <row r="101" spans="1:9" x14ac:dyDescent="0.2">
      <c r="A101" s="260" t="s">
        <v>33</v>
      </c>
      <c r="B101" s="261" t="s">
        <v>1</v>
      </c>
      <c r="C101" s="262">
        <v>2E-3</v>
      </c>
      <c r="D101" s="259">
        <f t="shared" si="4"/>
        <v>0</v>
      </c>
      <c r="E101" s="259">
        <f t="shared" ref="E101:E106" si="6">ROUND(D101*C101,2)</f>
        <v>0</v>
      </c>
      <c r="F101" s="212"/>
      <c r="G101" s="212"/>
      <c r="I101" s="98"/>
    </row>
    <row r="102" spans="1:9" x14ac:dyDescent="0.2">
      <c r="A102" s="260" t="s">
        <v>731</v>
      </c>
      <c r="B102" s="261" t="s">
        <v>120</v>
      </c>
      <c r="C102" s="262">
        <f>(2.5%)/12</f>
        <v>2.0833333333333333E-3</v>
      </c>
      <c r="D102" s="259">
        <f>D101</f>
        <v>0</v>
      </c>
      <c r="E102" s="259">
        <f t="shared" si="6"/>
        <v>0</v>
      </c>
      <c r="F102" s="211"/>
      <c r="G102" s="211"/>
      <c r="I102" s="98"/>
    </row>
    <row r="103" spans="1:9" x14ac:dyDescent="0.2">
      <c r="A103" s="260" t="s">
        <v>61</v>
      </c>
      <c r="B103" s="261" t="s">
        <v>35</v>
      </c>
      <c r="C103" s="284">
        <f>D63+D70</f>
        <v>2388.65</v>
      </c>
      <c r="D103" s="259"/>
      <c r="E103" s="259">
        <f t="shared" si="6"/>
        <v>0</v>
      </c>
      <c r="F103" s="212"/>
      <c r="G103" s="212"/>
      <c r="I103" s="98" t="s">
        <v>671</v>
      </c>
    </row>
    <row r="104" spans="1:9" x14ac:dyDescent="0.2">
      <c r="A104" s="260" t="s">
        <v>36</v>
      </c>
      <c r="B104" s="261" t="s">
        <v>120</v>
      </c>
      <c r="C104" s="272">
        <v>0.1</v>
      </c>
      <c r="D104" s="259">
        <f>E103</f>
        <v>0</v>
      </c>
      <c r="E104" s="259">
        <f t="shared" si="6"/>
        <v>0</v>
      </c>
      <c r="F104" s="211"/>
      <c r="G104" s="211"/>
      <c r="I104" s="98" t="s">
        <v>672</v>
      </c>
    </row>
    <row r="105" spans="1:9" x14ac:dyDescent="0.2">
      <c r="A105" s="260" t="s">
        <v>37</v>
      </c>
      <c r="B105" s="261" t="s">
        <v>120</v>
      </c>
      <c r="C105" s="272">
        <v>4</v>
      </c>
      <c r="D105" s="259"/>
      <c r="E105" s="259">
        <f t="shared" si="6"/>
        <v>0</v>
      </c>
      <c r="F105" s="212"/>
      <c r="G105" s="212"/>
      <c r="I105" s="98" t="s">
        <v>673</v>
      </c>
    </row>
    <row r="106" spans="1:9" x14ac:dyDescent="0.2">
      <c r="A106" s="260" t="s">
        <v>38</v>
      </c>
      <c r="B106" s="261" t="s">
        <v>120</v>
      </c>
      <c r="C106" s="262">
        <v>0.02</v>
      </c>
      <c r="D106" s="259">
        <f>D101</f>
        <v>0</v>
      </c>
      <c r="E106" s="259">
        <f t="shared" si="6"/>
        <v>0</v>
      </c>
      <c r="F106" s="211"/>
      <c r="G106" s="211"/>
      <c r="I106" s="102" t="s">
        <v>674</v>
      </c>
    </row>
    <row r="107" spans="1:9" x14ac:dyDescent="0.2">
      <c r="A107" s="334" t="s">
        <v>39</v>
      </c>
      <c r="B107" s="335"/>
      <c r="C107" s="335"/>
      <c r="D107" s="336"/>
      <c r="E107" s="121">
        <f>SUM(E97:E106)</f>
        <v>0</v>
      </c>
      <c r="F107" s="212"/>
      <c r="G107" s="212"/>
      <c r="I107" s="98"/>
    </row>
    <row r="108" spans="1:9" x14ac:dyDescent="0.2">
      <c r="A108" s="334" t="s">
        <v>40</v>
      </c>
      <c r="B108" s="335"/>
      <c r="C108" s="335"/>
      <c r="D108" s="336"/>
      <c r="E108" s="177">
        <v>1</v>
      </c>
      <c r="F108" s="210"/>
      <c r="G108" s="210"/>
      <c r="I108" s="98"/>
    </row>
    <row r="109" spans="1:9" ht="12.75" thickBot="1" x14ac:dyDescent="0.25">
      <c r="A109" s="334" t="s">
        <v>549</v>
      </c>
      <c r="B109" s="335"/>
      <c r="C109" s="335"/>
      <c r="D109" s="336"/>
      <c r="E109" s="184">
        <f>SUM(E97:E106)</f>
        <v>0</v>
      </c>
      <c r="F109" s="215"/>
      <c r="G109" s="215"/>
      <c r="I109" s="98"/>
    </row>
    <row r="110" spans="1:9" ht="12.75" customHeight="1" thickBot="1" x14ac:dyDescent="0.25">
      <c r="A110" s="26"/>
      <c r="B110" s="26"/>
      <c r="C110" s="26"/>
      <c r="D110" s="26"/>
      <c r="E110" s="26"/>
      <c r="F110" s="230"/>
      <c r="G110" s="230"/>
      <c r="I110" s="101" t="s">
        <v>675</v>
      </c>
    </row>
    <row r="111" spans="1:9" ht="12" customHeight="1" x14ac:dyDescent="0.2">
      <c r="A111" s="199" t="s">
        <v>546</v>
      </c>
      <c r="B111" s="200"/>
      <c r="C111" s="200"/>
      <c r="D111" s="200"/>
      <c r="E111" s="201"/>
      <c r="F111" s="26"/>
      <c r="G111" s="26"/>
      <c r="I111" s="98" t="s">
        <v>676</v>
      </c>
    </row>
    <row r="112" spans="1:9" ht="24" customHeight="1" x14ac:dyDescent="0.2">
      <c r="A112" s="198" t="s">
        <v>540</v>
      </c>
      <c r="B112" s="196"/>
      <c r="C112" s="196"/>
      <c r="D112" s="196"/>
      <c r="E112" s="197"/>
      <c r="F112" s="206"/>
      <c r="G112" s="206"/>
      <c r="I112" s="98" t="s">
        <v>677</v>
      </c>
    </row>
    <row r="113" spans="1:9" ht="12" customHeight="1" x14ac:dyDescent="0.2">
      <c r="A113" s="68" t="s">
        <v>8</v>
      </c>
      <c r="B113" s="199" t="s">
        <v>9</v>
      </c>
      <c r="C113" s="201"/>
      <c r="D113" s="199" t="s">
        <v>105</v>
      </c>
      <c r="E113" s="110"/>
      <c r="F113" s="205"/>
      <c r="G113" s="205"/>
      <c r="I113" s="98" t="s">
        <v>678</v>
      </c>
    </row>
    <row r="114" spans="1:9" x14ac:dyDescent="0.2">
      <c r="A114" s="62" t="s">
        <v>51</v>
      </c>
      <c r="B114" s="199" t="s">
        <v>52</v>
      </c>
      <c r="C114" s="201"/>
      <c r="D114" s="89">
        <v>48</v>
      </c>
      <c r="E114" s="92"/>
      <c r="F114" s="231"/>
      <c r="G114" s="231"/>
      <c r="I114" s="98" t="s">
        <v>679</v>
      </c>
    </row>
    <row r="115" spans="1:9" x14ac:dyDescent="0.2">
      <c r="A115" s="62" t="s">
        <v>53</v>
      </c>
      <c r="B115" s="199" t="s">
        <v>54</v>
      </c>
      <c r="C115" s="201"/>
      <c r="D115" s="89">
        <v>1</v>
      </c>
      <c r="E115" s="92"/>
      <c r="F115" s="218"/>
      <c r="G115" s="218"/>
      <c r="I115" s="98" t="s">
        <v>680</v>
      </c>
    </row>
    <row r="116" spans="1:9" x14ac:dyDescent="0.2">
      <c r="A116" s="62" t="s">
        <v>55</v>
      </c>
      <c r="B116" s="199" t="s">
        <v>52</v>
      </c>
      <c r="C116" s="201"/>
      <c r="D116" s="89">
        <v>48</v>
      </c>
      <c r="E116" s="92"/>
      <c r="F116" s="218"/>
      <c r="G116" s="218"/>
      <c r="I116" s="98" t="s">
        <v>681</v>
      </c>
    </row>
    <row r="117" spans="1:9" x14ac:dyDescent="0.2">
      <c r="A117" s="62" t="s">
        <v>56</v>
      </c>
      <c r="B117" s="199" t="s">
        <v>41</v>
      </c>
      <c r="C117" s="201"/>
      <c r="D117" s="89">
        <v>0.2</v>
      </c>
      <c r="E117" s="96"/>
      <c r="F117" s="218"/>
      <c r="G117" s="218"/>
      <c r="I117" s="98" t="s">
        <v>682</v>
      </c>
    </row>
    <row r="118" spans="1:9" x14ac:dyDescent="0.2">
      <c r="A118" s="62" t="s">
        <v>57</v>
      </c>
      <c r="B118" s="199" t="s">
        <v>41</v>
      </c>
      <c r="C118" s="201"/>
      <c r="D118" s="89">
        <v>0.8</v>
      </c>
      <c r="E118" s="96"/>
      <c r="F118" s="219"/>
      <c r="G118" s="219"/>
      <c r="I118" s="98" t="s">
        <v>683</v>
      </c>
    </row>
    <row r="119" spans="1:9" x14ac:dyDescent="0.2">
      <c r="A119" s="85" t="s">
        <v>541</v>
      </c>
      <c r="B119" s="199" t="s">
        <v>41</v>
      </c>
      <c r="C119" s="201"/>
      <c r="D119" s="99">
        <v>1.6670000000000001E-2</v>
      </c>
      <c r="E119" s="100"/>
      <c r="F119" s="219"/>
      <c r="G119" s="219"/>
      <c r="I119" s="98" t="s">
        <v>684</v>
      </c>
    </row>
    <row r="120" spans="1:9" x14ac:dyDescent="0.2">
      <c r="A120" s="198" t="s">
        <v>87</v>
      </c>
      <c r="B120" s="196"/>
      <c r="C120" s="196"/>
      <c r="D120" s="196"/>
      <c r="E120" s="197"/>
      <c r="F120" s="220"/>
      <c r="G120" s="220"/>
      <c r="I120" s="98" t="s">
        <v>685</v>
      </c>
    </row>
    <row r="121" spans="1:9" x14ac:dyDescent="0.2">
      <c r="A121" s="68" t="s">
        <v>8</v>
      </c>
      <c r="B121" s="199" t="s">
        <v>9</v>
      </c>
      <c r="C121" s="201"/>
      <c r="D121" s="199" t="s">
        <v>105</v>
      </c>
      <c r="E121" s="110"/>
      <c r="F121" s="205"/>
      <c r="G121" s="205"/>
      <c r="I121" s="98"/>
    </row>
    <row r="122" spans="1:9" x14ac:dyDescent="0.2">
      <c r="A122" s="62" t="s">
        <v>51</v>
      </c>
      <c r="B122" s="199" t="s">
        <v>58</v>
      </c>
      <c r="C122" s="201"/>
      <c r="D122" s="89">
        <v>4</v>
      </c>
      <c r="E122" s="92"/>
      <c r="F122" s="231"/>
      <c r="G122" s="231"/>
      <c r="I122" s="98"/>
    </row>
    <row r="123" spans="1:9" x14ac:dyDescent="0.2">
      <c r="A123" s="62" t="s">
        <v>53</v>
      </c>
      <c r="B123" s="199" t="s">
        <v>54</v>
      </c>
      <c r="C123" s="201"/>
      <c r="D123" s="89">
        <v>1</v>
      </c>
      <c r="E123" s="92"/>
      <c r="F123" s="218"/>
      <c r="G123" s="218"/>
      <c r="I123" s="98"/>
    </row>
    <row r="124" spans="1:9" x14ac:dyDescent="0.2">
      <c r="A124" s="62" t="s">
        <v>55</v>
      </c>
      <c r="B124" s="199" t="s">
        <v>58</v>
      </c>
      <c r="C124" s="201"/>
      <c r="D124" s="89">
        <v>4</v>
      </c>
      <c r="E124" s="92"/>
      <c r="F124" s="218"/>
      <c r="G124" s="218"/>
      <c r="I124" s="98"/>
    </row>
    <row r="125" spans="1:9" x14ac:dyDescent="0.2">
      <c r="A125" s="62" t="s">
        <v>84</v>
      </c>
      <c r="B125" s="199" t="s">
        <v>0</v>
      </c>
      <c r="C125" s="201"/>
      <c r="D125" s="111"/>
      <c r="E125" s="110"/>
      <c r="F125" s="218"/>
      <c r="G125" s="218"/>
      <c r="I125" s="98"/>
    </row>
    <row r="126" spans="1:9" x14ac:dyDescent="0.2">
      <c r="A126" s="62" t="s">
        <v>59</v>
      </c>
      <c r="B126" s="199" t="s">
        <v>41</v>
      </c>
      <c r="C126" s="201"/>
      <c r="D126" s="104">
        <v>5.0000000000000001E-3</v>
      </c>
      <c r="E126" s="105"/>
      <c r="F126" s="231"/>
      <c r="G126" s="231"/>
      <c r="I126" s="98" t="s">
        <v>671</v>
      </c>
    </row>
    <row r="127" spans="1:9" x14ac:dyDescent="0.2">
      <c r="A127" s="85" t="s">
        <v>88</v>
      </c>
      <c r="B127" s="199" t="s">
        <v>0</v>
      </c>
      <c r="C127" s="201"/>
      <c r="D127" s="106">
        <f>D125*D126</f>
        <v>0</v>
      </c>
      <c r="E127" s="202"/>
      <c r="F127" s="229"/>
      <c r="G127" s="229"/>
      <c r="I127" s="98" t="s">
        <v>673</v>
      </c>
    </row>
    <row r="128" spans="1:9" x14ac:dyDescent="0.2">
      <c r="A128" s="281" t="s">
        <v>542</v>
      </c>
      <c r="B128" s="297"/>
      <c r="C128" s="297"/>
      <c r="D128" s="297"/>
      <c r="E128" s="271"/>
      <c r="F128" s="213"/>
      <c r="G128" s="213"/>
      <c r="I128" s="98" t="s">
        <v>686</v>
      </c>
    </row>
    <row r="129" spans="1:9" x14ac:dyDescent="0.2">
      <c r="A129" s="261" t="s">
        <v>8</v>
      </c>
      <c r="B129" s="266" t="s">
        <v>9</v>
      </c>
      <c r="C129" s="267"/>
      <c r="D129" s="266" t="s">
        <v>105</v>
      </c>
      <c r="E129" s="294"/>
      <c r="F129" s="222"/>
      <c r="G129" s="222"/>
      <c r="I129" s="98" t="s">
        <v>687</v>
      </c>
    </row>
    <row r="130" spans="1:9" x14ac:dyDescent="0.2">
      <c r="A130" s="260" t="s">
        <v>51</v>
      </c>
      <c r="B130" s="266" t="s">
        <v>58</v>
      </c>
      <c r="C130" s="267"/>
      <c r="D130" s="272">
        <v>4</v>
      </c>
      <c r="E130" s="273"/>
      <c r="F130" s="231"/>
      <c r="G130" s="231"/>
      <c r="I130" s="98"/>
    </row>
    <row r="131" spans="1:9" x14ac:dyDescent="0.2">
      <c r="A131" s="260" t="s">
        <v>53</v>
      </c>
      <c r="B131" s="266" t="s">
        <v>54</v>
      </c>
      <c r="C131" s="267"/>
      <c r="D131" s="272">
        <v>1</v>
      </c>
      <c r="E131" s="273"/>
      <c r="F131" s="218"/>
      <c r="G131" s="218"/>
      <c r="I131" s="98" t="s">
        <v>688</v>
      </c>
    </row>
    <row r="132" spans="1:9" x14ac:dyDescent="0.2">
      <c r="A132" s="260" t="s">
        <v>55</v>
      </c>
      <c r="B132" s="266" t="s">
        <v>58</v>
      </c>
      <c r="C132" s="267"/>
      <c r="D132" s="272">
        <v>4</v>
      </c>
      <c r="E132" s="273"/>
      <c r="F132" s="218"/>
      <c r="G132" s="218"/>
      <c r="I132" s="98" t="s">
        <v>689</v>
      </c>
    </row>
    <row r="133" spans="1:9" x14ac:dyDescent="0.2">
      <c r="A133" s="260" t="s">
        <v>84</v>
      </c>
      <c r="B133" s="266" t="s">
        <v>0</v>
      </c>
      <c r="C133" s="267"/>
      <c r="D133" s="293">
        <f>D125</f>
        <v>0</v>
      </c>
      <c r="E133" s="294"/>
      <c r="F133" s="218"/>
      <c r="G133" s="218"/>
      <c r="I133" s="102" t="s">
        <v>690</v>
      </c>
    </row>
    <row r="134" spans="1:9" ht="24.75" thickBot="1" x14ac:dyDescent="0.25">
      <c r="A134" s="260" t="s">
        <v>60</v>
      </c>
      <c r="B134" s="266" t="s">
        <v>54</v>
      </c>
      <c r="C134" s="267"/>
      <c r="D134" s="272">
        <v>0.8</v>
      </c>
      <c r="E134" s="273"/>
      <c r="F134" s="231"/>
      <c r="G134" s="231"/>
      <c r="I134" s="98"/>
    </row>
    <row r="135" spans="1:9" ht="12.75" thickBot="1" x14ac:dyDescent="0.25">
      <c r="A135" s="269" t="s">
        <v>88</v>
      </c>
      <c r="B135" s="266" t="s">
        <v>0</v>
      </c>
      <c r="C135" s="267"/>
      <c r="D135" s="275">
        <f>D133*2%</f>
        <v>0</v>
      </c>
      <c r="E135" s="295"/>
      <c r="F135" s="218"/>
      <c r="G135" s="218"/>
      <c r="I135" s="101" t="s">
        <v>691</v>
      </c>
    </row>
    <row r="136" spans="1:9" x14ac:dyDescent="0.2">
      <c r="A136" s="257"/>
      <c r="B136" s="296"/>
      <c r="C136" s="257"/>
      <c r="D136" s="257"/>
      <c r="E136" s="257"/>
      <c r="F136" s="232"/>
      <c r="G136" s="232"/>
      <c r="I136" s="98" t="s">
        <v>692</v>
      </c>
    </row>
    <row r="137" spans="1:9" x14ac:dyDescent="0.2">
      <c r="A137" s="266" t="s">
        <v>8</v>
      </c>
      <c r="B137" s="261" t="s">
        <v>9</v>
      </c>
      <c r="C137" s="260" t="s">
        <v>105</v>
      </c>
      <c r="D137" s="298" t="s">
        <v>536</v>
      </c>
      <c r="E137" s="298" t="s">
        <v>537</v>
      </c>
      <c r="I137" s="98" t="s">
        <v>693</v>
      </c>
    </row>
    <row r="138" spans="1:9" x14ac:dyDescent="0.2">
      <c r="A138" s="260" t="s">
        <v>62</v>
      </c>
      <c r="B138" s="261" t="s">
        <v>1</v>
      </c>
      <c r="C138" s="269"/>
      <c r="D138" s="259">
        <f>D133</f>
        <v>0</v>
      </c>
      <c r="E138" s="259">
        <f t="shared" ref="E138:E140" si="7">ROUND(D138*C138,2)</f>
        <v>0</v>
      </c>
      <c r="F138" s="233"/>
      <c r="G138" s="233"/>
      <c r="I138" s="98" t="s">
        <v>694</v>
      </c>
    </row>
    <row r="139" spans="1:9" x14ac:dyDescent="0.2">
      <c r="A139" s="260" t="s">
        <v>30</v>
      </c>
      <c r="B139" s="261" t="s">
        <v>1</v>
      </c>
      <c r="C139" s="262">
        <v>1.67E-2</v>
      </c>
      <c r="D139" s="259">
        <f>D138</f>
        <v>0</v>
      </c>
      <c r="E139" s="259">
        <f t="shared" si="7"/>
        <v>0</v>
      </c>
      <c r="F139" s="211"/>
      <c r="G139" s="211"/>
      <c r="I139" s="98" t="s">
        <v>695</v>
      </c>
    </row>
    <row r="140" spans="1:9" x14ac:dyDescent="0.2">
      <c r="A140" s="260" t="s">
        <v>31</v>
      </c>
      <c r="B140" s="261" t="s">
        <v>1</v>
      </c>
      <c r="C140" s="282">
        <v>3.3300000000000001E-3</v>
      </c>
      <c r="D140" s="259">
        <f>D139</f>
        <v>0</v>
      </c>
      <c r="E140" s="259">
        <f t="shared" si="7"/>
        <v>0</v>
      </c>
      <c r="F140" s="211"/>
      <c r="G140" s="211"/>
      <c r="I140" s="98" t="s">
        <v>696</v>
      </c>
    </row>
    <row r="141" spans="1:9" x14ac:dyDescent="0.2">
      <c r="A141" s="260" t="s">
        <v>32</v>
      </c>
      <c r="B141" s="261" t="s">
        <v>1</v>
      </c>
      <c r="C141" s="262">
        <v>5.0000000000000001E-3</v>
      </c>
      <c r="D141" s="259">
        <f>D125</f>
        <v>0</v>
      </c>
      <c r="E141" s="259">
        <f>ROUND(D141*C141,2)</f>
        <v>0</v>
      </c>
      <c r="F141" s="211"/>
      <c r="G141" s="211"/>
      <c r="I141" s="98"/>
    </row>
    <row r="142" spans="1:9" x14ac:dyDescent="0.2">
      <c r="A142" s="260" t="s">
        <v>38</v>
      </c>
      <c r="B142" s="261" t="s">
        <v>1</v>
      </c>
      <c r="C142" s="283">
        <v>0.02</v>
      </c>
      <c r="D142" s="259">
        <f>D141</f>
        <v>0</v>
      </c>
      <c r="E142" s="259">
        <f>ROUND(D142*C142,2)</f>
        <v>0</v>
      </c>
      <c r="F142" s="211"/>
      <c r="G142" s="211"/>
      <c r="I142" s="98"/>
    </row>
    <row r="143" spans="1:9" x14ac:dyDescent="0.2">
      <c r="A143" s="334" t="s">
        <v>39</v>
      </c>
      <c r="B143" s="335"/>
      <c r="C143" s="335"/>
      <c r="D143" s="336"/>
      <c r="E143" s="121">
        <f>SUM(E133:E142)</f>
        <v>0</v>
      </c>
      <c r="F143" s="212"/>
      <c r="G143" s="212"/>
      <c r="I143" s="98" t="s">
        <v>671</v>
      </c>
    </row>
    <row r="144" spans="1:9" x14ac:dyDescent="0.2">
      <c r="A144" s="334" t="s">
        <v>40</v>
      </c>
      <c r="B144" s="335"/>
      <c r="C144" s="335"/>
      <c r="D144" s="336"/>
      <c r="E144" s="177">
        <v>1</v>
      </c>
      <c r="F144" s="212"/>
      <c r="G144" s="212"/>
      <c r="I144" s="98" t="s">
        <v>697</v>
      </c>
    </row>
    <row r="145" spans="1:9" ht="12" customHeight="1" x14ac:dyDescent="0.2">
      <c r="A145" s="334" t="s">
        <v>547</v>
      </c>
      <c r="B145" s="335"/>
      <c r="C145" s="335"/>
      <c r="D145" s="336"/>
      <c r="E145" s="182">
        <f>SUM(E138:E142)</f>
        <v>0</v>
      </c>
      <c r="F145" s="210"/>
      <c r="G145" s="210"/>
      <c r="I145" s="98"/>
    </row>
    <row r="146" spans="1:9" ht="12" customHeight="1" x14ac:dyDescent="0.2">
      <c r="A146" s="26"/>
      <c r="B146" s="26"/>
      <c r="C146" s="26"/>
      <c r="D146" s="26"/>
      <c r="E146" s="113"/>
      <c r="F146" s="215"/>
      <c r="G146" s="215"/>
      <c r="I146" s="98"/>
    </row>
    <row r="147" spans="1:9" ht="12" customHeight="1" x14ac:dyDescent="0.2">
      <c r="A147" s="334" t="s">
        <v>109</v>
      </c>
      <c r="B147" s="335"/>
      <c r="C147" s="335"/>
      <c r="D147" s="336"/>
      <c r="E147" s="174">
        <f>SUM(E54,E30,)</f>
        <v>0</v>
      </c>
      <c r="F147" s="234"/>
      <c r="G147" s="234"/>
      <c r="I147" s="98" t="s">
        <v>698</v>
      </c>
    </row>
    <row r="148" spans="1:9" ht="12" customHeight="1" x14ac:dyDescent="0.2">
      <c r="A148" s="334" t="s">
        <v>108</v>
      </c>
      <c r="B148" s="335"/>
      <c r="C148" s="335"/>
      <c r="D148" s="336"/>
      <c r="E148" s="121">
        <f>SUM(E145,E109)</f>
        <v>0</v>
      </c>
      <c r="F148" s="113"/>
      <c r="G148" s="113"/>
      <c r="I148" s="98" t="s">
        <v>699</v>
      </c>
    </row>
    <row r="149" spans="1:9" x14ac:dyDescent="0.2">
      <c r="A149" s="334" t="s">
        <v>789</v>
      </c>
      <c r="B149" s="335"/>
      <c r="C149" s="335"/>
      <c r="D149" s="336"/>
      <c r="E149" s="174">
        <f>ROUND((E147+E148)*BDI,2)</f>
        <v>0</v>
      </c>
      <c r="F149" s="208"/>
      <c r="G149" s="208"/>
      <c r="I149" s="102"/>
    </row>
    <row r="150" spans="1:9" ht="12.75" thickBot="1" x14ac:dyDescent="0.25">
      <c r="A150" s="334" t="s">
        <v>565</v>
      </c>
      <c r="B150" s="335"/>
      <c r="C150" s="335"/>
      <c r="D150" s="336"/>
      <c r="E150" s="174">
        <f>SUM(E147:E149)</f>
        <v>0</v>
      </c>
      <c r="F150" s="210"/>
      <c r="G150" s="210"/>
      <c r="I150" s="98"/>
    </row>
    <row r="151" spans="1:9" ht="12.75" thickBot="1" x14ac:dyDescent="0.25">
      <c r="F151" s="208"/>
      <c r="G151" s="208"/>
      <c r="I151" s="101" t="s">
        <v>700</v>
      </c>
    </row>
    <row r="152" spans="1:9" x14ac:dyDescent="0.2">
      <c r="B152" s="8"/>
      <c r="F152" s="208"/>
      <c r="G152" s="208"/>
      <c r="I152" s="102" t="s">
        <v>701</v>
      </c>
    </row>
    <row r="153" spans="1:9" ht="12.75" thickBot="1" x14ac:dyDescent="0.25">
      <c r="B153" s="8"/>
      <c r="I153" s="98"/>
    </row>
    <row r="154" spans="1:9" ht="12.75" thickBot="1" x14ac:dyDescent="0.25">
      <c r="B154" s="8"/>
      <c r="I154" s="101" t="s">
        <v>702</v>
      </c>
    </row>
    <row r="155" spans="1:9" x14ac:dyDescent="0.2">
      <c r="B155" s="8"/>
      <c r="I155" s="98" t="s">
        <v>703</v>
      </c>
    </row>
    <row r="156" spans="1:9" x14ac:dyDescent="0.2">
      <c r="B156" s="8"/>
      <c r="E156" s="20"/>
      <c r="I156" s="98" t="s">
        <v>704</v>
      </c>
    </row>
    <row r="157" spans="1:9" x14ac:dyDescent="0.2">
      <c r="A157" s="20"/>
      <c r="B157" s="8"/>
      <c r="E157" s="20"/>
      <c r="I157" s="98" t="s">
        <v>705</v>
      </c>
    </row>
    <row r="158" spans="1:9" x14ac:dyDescent="0.2">
      <c r="A158" s="20"/>
      <c r="B158" s="8"/>
      <c r="E158" s="20"/>
      <c r="I158" s="98" t="s">
        <v>708</v>
      </c>
    </row>
    <row r="159" spans="1:9" x14ac:dyDescent="0.2">
      <c r="A159" s="314"/>
      <c r="B159" s="314"/>
      <c r="C159" s="314"/>
      <c r="D159" s="314"/>
      <c r="E159" s="314"/>
      <c r="I159" s="98" t="s">
        <v>706</v>
      </c>
    </row>
    <row r="160" spans="1:9" x14ac:dyDescent="0.2">
      <c r="A160" s="314"/>
      <c r="B160" s="314"/>
      <c r="C160" s="314"/>
      <c r="D160" s="314"/>
      <c r="E160" s="314"/>
      <c r="I160" s="98" t="s">
        <v>707</v>
      </c>
    </row>
    <row r="161" spans="1:9" x14ac:dyDescent="0.2">
      <c r="A161" s="314"/>
      <c r="B161" s="314"/>
      <c r="C161" s="314"/>
      <c r="D161" s="314"/>
      <c r="E161" s="314"/>
      <c r="F161" s="189"/>
      <c r="G161" s="189"/>
      <c r="I161" s="98"/>
    </row>
    <row r="162" spans="1:9" x14ac:dyDescent="0.2">
      <c r="A162" s="315"/>
      <c r="B162" s="315"/>
      <c r="C162" s="315"/>
      <c r="D162" s="315"/>
      <c r="E162" s="315"/>
      <c r="F162" s="189"/>
      <c r="G162" s="189"/>
      <c r="I162" s="98"/>
    </row>
    <row r="163" spans="1:9" x14ac:dyDescent="0.2">
      <c r="A163" s="315"/>
      <c r="B163" s="315"/>
      <c r="C163" s="315"/>
      <c r="D163" s="315"/>
      <c r="E163" s="315"/>
      <c r="F163" s="189"/>
      <c r="G163" s="189"/>
      <c r="I163" s="98"/>
    </row>
    <row r="164" spans="1:9" x14ac:dyDescent="0.2">
      <c r="A164" s="315"/>
      <c r="B164" s="315"/>
      <c r="C164" s="315"/>
      <c r="D164" s="315"/>
      <c r="E164" s="315"/>
      <c r="F164" s="190"/>
      <c r="G164" s="190"/>
      <c r="I164" s="98" t="s">
        <v>671</v>
      </c>
    </row>
    <row r="165" spans="1:9" x14ac:dyDescent="0.2">
      <c r="F165" s="190"/>
      <c r="G165" s="190"/>
      <c r="I165" s="98" t="s">
        <v>674</v>
      </c>
    </row>
    <row r="166" spans="1:9" x14ac:dyDescent="0.2">
      <c r="I166" s="98" t="s">
        <v>709</v>
      </c>
    </row>
    <row r="167" spans="1:9" x14ac:dyDescent="0.2">
      <c r="I167" s="98" t="s">
        <v>710</v>
      </c>
    </row>
    <row r="168" spans="1:9" x14ac:dyDescent="0.2">
      <c r="I168" s="98"/>
    </row>
    <row r="169" spans="1:9" x14ac:dyDescent="0.2">
      <c r="I169" s="98"/>
    </row>
    <row r="170" spans="1:9" x14ac:dyDescent="0.2">
      <c r="I170" s="98"/>
    </row>
    <row r="171" spans="1:9" x14ac:dyDescent="0.2">
      <c r="I171" s="98"/>
    </row>
    <row r="172" spans="1:9" x14ac:dyDescent="0.2">
      <c r="I172" s="98"/>
    </row>
    <row r="173" spans="1:9" x14ac:dyDescent="0.2">
      <c r="I173" s="98"/>
    </row>
    <row r="174" spans="1:9" x14ac:dyDescent="0.2">
      <c r="I174" s="98"/>
    </row>
    <row r="175" spans="1:9" x14ac:dyDescent="0.2">
      <c r="I175" s="98"/>
    </row>
    <row r="176" spans="1:9" x14ac:dyDescent="0.2">
      <c r="I176" s="98"/>
    </row>
    <row r="177" spans="9:9" x14ac:dyDescent="0.2">
      <c r="I177" s="98"/>
    </row>
    <row r="178" spans="9:9" x14ac:dyDescent="0.2">
      <c r="I178" s="98"/>
    </row>
    <row r="179" spans="9:9" x14ac:dyDescent="0.2">
      <c r="I179" s="98"/>
    </row>
    <row r="180" spans="9:9" x14ac:dyDescent="0.2">
      <c r="I180" s="98"/>
    </row>
    <row r="181" spans="9:9" x14ac:dyDescent="0.2">
      <c r="I181" s="98"/>
    </row>
    <row r="182" spans="9:9" x14ac:dyDescent="0.2">
      <c r="I182" s="98"/>
    </row>
    <row r="183" spans="9:9" x14ac:dyDescent="0.2">
      <c r="I183" s="98"/>
    </row>
    <row r="184" spans="9:9" x14ac:dyDescent="0.2">
      <c r="I184" s="98"/>
    </row>
    <row r="185" spans="9:9" x14ac:dyDescent="0.2">
      <c r="I185" s="98"/>
    </row>
    <row r="186" spans="9:9" x14ac:dyDescent="0.2">
      <c r="I186" s="98"/>
    </row>
    <row r="187" spans="9:9" x14ac:dyDescent="0.2">
      <c r="I187" s="98"/>
    </row>
    <row r="188" spans="9:9" x14ac:dyDescent="0.2">
      <c r="I188" s="98"/>
    </row>
    <row r="189" spans="9:9" x14ac:dyDescent="0.2">
      <c r="I189" s="98"/>
    </row>
    <row r="190" spans="9:9" x14ac:dyDescent="0.2">
      <c r="I190" s="98"/>
    </row>
    <row r="191" spans="9:9" x14ac:dyDescent="0.2">
      <c r="I191" s="98"/>
    </row>
    <row r="192" spans="9:9" x14ac:dyDescent="0.2">
      <c r="I192" s="98"/>
    </row>
    <row r="193" spans="9:9" x14ac:dyDescent="0.2">
      <c r="I193" s="98"/>
    </row>
    <row r="194" spans="9:9" x14ac:dyDescent="0.2">
      <c r="I194" s="98"/>
    </row>
    <row r="195" spans="9:9" x14ac:dyDescent="0.2">
      <c r="I195" s="98"/>
    </row>
    <row r="196" spans="9:9" x14ac:dyDescent="0.2">
      <c r="I196" s="98"/>
    </row>
    <row r="197" spans="9:9" x14ac:dyDescent="0.2">
      <c r="I197" s="98"/>
    </row>
    <row r="198" spans="9:9" x14ac:dyDescent="0.2">
      <c r="I198" s="98"/>
    </row>
    <row r="199" spans="9:9" x14ac:dyDescent="0.2">
      <c r="I199" s="102"/>
    </row>
    <row r="200" spans="9:9" ht="12.75" thickBot="1" x14ac:dyDescent="0.25">
      <c r="I200" s="98"/>
    </row>
    <row r="201" spans="9:9" ht="12.75" thickBot="1" x14ac:dyDescent="0.25">
      <c r="I201" s="101" t="s">
        <v>711</v>
      </c>
    </row>
    <row r="202" spans="9:9" x14ac:dyDescent="0.2">
      <c r="I202" s="98" t="s">
        <v>712</v>
      </c>
    </row>
    <row r="203" spans="9:9" x14ac:dyDescent="0.2">
      <c r="I203" s="98" t="s">
        <v>713</v>
      </c>
    </row>
    <row r="204" spans="9:9" x14ac:dyDescent="0.2">
      <c r="I204" s="98" t="s">
        <v>714</v>
      </c>
    </row>
    <row r="205" spans="9:9" x14ac:dyDescent="0.2">
      <c r="I205" s="98" t="s">
        <v>715</v>
      </c>
    </row>
    <row r="206" spans="9:9" x14ac:dyDescent="0.2">
      <c r="I206" s="98" t="s">
        <v>716</v>
      </c>
    </row>
    <row r="207" spans="9:9" x14ac:dyDescent="0.2">
      <c r="I207" s="98" t="s">
        <v>717</v>
      </c>
    </row>
    <row r="208" spans="9:9" x14ac:dyDescent="0.2">
      <c r="I208" s="98" t="s">
        <v>718</v>
      </c>
    </row>
    <row r="209" spans="9:9" x14ac:dyDescent="0.2">
      <c r="I209" s="98" t="s">
        <v>719</v>
      </c>
    </row>
    <row r="210" spans="9:9" x14ac:dyDescent="0.2">
      <c r="I210" s="98"/>
    </row>
    <row r="211" spans="9:9" x14ac:dyDescent="0.2">
      <c r="I211" s="98"/>
    </row>
    <row r="212" spans="9:9" x14ac:dyDescent="0.2">
      <c r="I212" s="98"/>
    </row>
    <row r="213" spans="9:9" x14ac:dyDescent="0.2">
      <c r="I213" s="98" t="s">
        <v>671</v>
      </c>
    </row>
    <row r="214" spans="9:9" x14ac:dyDescent="0.2">
      <c r="I214" s="98" t="s">
        <v>673</v>
      </c>
    </row>
    <row r="215" spans="9:9" ht="12.75" thickBot="1" x14ac:dyDescent="0.25">
      <c r="I215" s="115" t="s">
        <v>720</v>
      </c>
    </row>
  </sheetData>
  <mergeCells count="44">
    <mergeCell ref="A87:E87"/>
    <mergeCell ref="A164:E164"/>
    <mergeCell ref="I5:J5"/>
    <mergeCell ref="I6:J6"/>
    <mergeCell ref="A71:E71"/>
    <mergeCell ref="I61:R61"/>
    <mergeCell ref="A53:D53"/>
    <mergeCell ref="A54:D54"/>
    <mergeCell ref="A56:E56"/>
    <mergeCell ref="A57:E57"/>
    <mergeCell ref="A64:E64"/>
    <mergeCell ref="A24:E24"/>
    <mergeCell ref="A43:E43"/>
    <mergeCell ref="C32:E32"/>
    <mergeCell ref="A34:E34"/>
    <mergeCell ref="A52:D52"/>
    <mergeCell ref="A79:E79"/>
    <mergeCell ref="A1:E1"/>
    <mergeCell ref="A2:E2"/>
    <mergeCell ref="A3:E3"/>
    <mergeCell ref="A51:E51"/>
    <mergeCell ref="A28:D28"/>
    <mergeCell ref="A29:D29"/>
    <mergeCell ref="A30:D30"/>
    <mergeCell ref="A5:B5"/>
    <mergeCell ref="A32:B32"/>
    <mergeCell ref="C5:E5"/>
    <mergeCell ref="A7:E7"/>
    <mergeCell ref="A16:E16"/>
    <mergeCell ref="A163:E163"/>
    <mergeCell ref="A107:D107"/>
    <mergeCell ref="A150:D150"/>
    <mergeCell ref="A159:E159"/>
    <mergeCell ref="A160:E160"/>
    <mergeCell ref="A161:E161"/>
    <mergeCell ref="A162:E162"/>
    <mergeCell ref="A143:D143"/>
    <mergeCell ref="A144:D144"/>
    <mergeCell ref="A147:D147"/>
    <mergeCell ref="A148:D148"/>
    <mergeCell ref="A149:D149"/>
    <mergeCell ref="A108:D108"/>
    <mergeCell ref="A109:D109"/>
    <mergeCell ref="A145:D145"/>
  </mergeCells>
  <hyperlinks>
    <hyperlink ref="I31" r:id="rId1"/>
    <hyperlink ref="I34" r:id="rId2"/>
    <hyperlink ref="I37" r:id="rId3"/>
    <hyperlink ref="I46" r:id="rId4"/>
    <hyperlink ref="I43" r:id="rId5"/>
    <hyperlink ref="I40" r:id="rId6"/>
  </hyperlinks>
  <printOptions horizontalCentered="1"/>
  <pageMargins left="0.98425196850393704" right="0.78740157480314965" top="1.7716535433070868" bottom="0.78740157480314965" header="0" footer="0"/>
  <pageSetup paperSize="9" scale="75" orientation="portrait" r:id="rId7"/>
  <headerFooter>
    <oddHeader>&amp;C&amp;G</oddHeader>
  </headerFooter>
  <drawing r:id="rId8"/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17</vt:i4>
      </vt:variant>
    </vt:vector>
  </HeadingPairs>
  <TitlesOfParts>
    <vt:vector size="30" baseType="lpstr">
      <vt:lpstr>BDI</vt:lpstr>
      <vt:lpstr>CURVA </vt:lpstr>
      <vt:lpstr>INDICE</vt:lpstr>
      <vt:lpstr>VARRICAO</vt:lpstr>
      <vt:lpstr>COLETA DE VARRICAO</vt:lpstr>
      <vt:lpstr>COLETA RSU</vt:lpstr>
      <vt:lpstr>CAPINA E ROCAGEM</vt:lpstr>
      <vt:lpstr>PINTURA DE MEIO FIO</vt:lpstr>
      <vt:lpstr>COLETA ENTULHOS</vt:lpstr>
      <vt:lpstr>LEV VARRICAO</vt:lpstr>
      <vt:lpstr>LEV COLETA RSU</vt:lpstr>
      <vt:lpstr>SALÁRIOS</vt:lpstr>
      <vt:lpstr>ENCARGOS SOCIAIS</vt:lpstr>
      <vt:lpstr>BDI!Area_de_impressao</vt:lpstr>
      <vt:lpstr>'CAPINA E ROCAGEM'!Area_de_impressao</vt:lpstr>
      <vt:lpstr>'COLETA DE VARRICAO'!Area_de_impressao</vt:lpstr>
      <vt:lpstr>'COLETA ENTULHOS'!Area_de_impressao</vt:lpstr>
      <vt:lpstr>'COLETA RSU'!Area_de_impressao</vt:lpstr>
      <vt:lpstr>'CURVA '!Area_de_impressao</vt:lpstr>
      <vt:lpstr>'ENCARGOS SOCIAIS'!Area_de_impressao</vt:lpstr>
      <vt:lpstr>INDICE!Area_de_impressao</vt:lpstr>
      <vt:lpstr>'LEV COLETA RSU'!Area_de_impressao</vt:lpstr>
      <vt:lpstr>'LEV VARRICAO'!Area_de_impressao</vt:lpstr>
      <vt:lpstr>'PINTURA DE MEIO FIO'!Area_de_impressao</vt:lpstr>
      <vt:lpstr>SALÁRIOS!Area_de_impressao</vt:lpstr>
      <vt:lpstr>VARRICAO!Area_de_impressao</vt:lpstr>
      <vt:lpstr>BDI</vt:lpstr>
      <vt:lpstr>SEL</vt:lpstr>
      <vt:lpstr>'LEV COLETA RSU'!Titulos_de_impressao</vt:lpstr>
      <vt:lpstr>'LEV VARRICAO'!Titulos_de_impressao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ENGENHARIA-OUVIDOR</dc:creator>
  <cp:lastModifiedBy>Ouvidor</cp:lastModifiedBy>
  <cp:lastPrinted>2019-09-09T19:19:20Z</cp:lastPrinted>
  <dcterms:created xsi:type="dcterms:W3CDTF">2018-11-12T23:00:46Z</dcterms:created>
  <dcterms:modified xsi:type="dcterms:W3CDTF">2019-09-11T16:58:06Z</dcterms:modified>
</cp:coreProperties>
</file>