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55" windowWidth="20115" windowHeight="7515"/>
  </bookViews>
  <sheets>
    <sheet name="GAP" sheetId="4" r:id="rId1"/>
  </sheets>
  <definedNames>
    <definedName name="_xlnm.Print_Area" localSheetId="0">GAP!$A$1:$J$43</definedName>
  </definedNames>
  <calcPr calcId="145621"/>
</workbook>
</file>

<file path=xl/calcChain.xml><?xml version="1.0" encoding="utf-8"?>
<calcChain xmlns="http://schemas.openxmlformats.org/spreadsheetml/2006/main">
  <c r="I34" i="4" l="1"/>
  <c r="J34" i="4" s="1"/>
  <c r="I33" i="4"/>
  <c r="J33" i="4" s="1"/>
  <c r="I32" i="4"/>
  <c r="F32" i="4"/>
  <c r="I31" i="4"/>
  <c r="F31" i="4"/>
  <c r="I30" i="4"/>
  <c r="J30" i="4" s="1"/>
  <c r="I29" i="4"/>
  <c r="F29" i="4"/>
  <c r="I28" i="4"/>
  <c r="J28" i="4" s="1"/>
  <c r="I27" i="4"/>
  <c r="F27" i="4"/>
  <c r="I26" i="4"/>
  <c r="J26" i="4" s="1"/>
  <c r="I25" i="4"/>
  <c r="F25" i="4"/>
  <c r="I24" i="4"/>
  <c r="J24" i="4" s="1"/>
  <c r="I23" i="4"/>
  <c r="J23" i="4" s="1"/>
  <c r="I22" i="4"/>
  <c r="J22" i="4" s="1"/>
  <c r="I21" i="4"/>
  <c r="J21" i="4" s="1"/>
  <c r="I20" i="4"/>
  <c r="J20" i="4" s="1"/>
  <c r="I19" i="4"/>
  <c r="J19" i="4" s="1"/>
  <c r="I18" i="4"/>
  <c r="I17" i="4"/>
  <c r="I16" i="4"/>
  <c r="F16" i="4"/>
  <c r="J16" i="4" s="1"/>
  <c r="I15" i="4"/>
  <c r="F15" i="4"/>
  <c r="F18" i="4" s="1"/>
  <c r="J18" i="4" s="1"/>
  <c r="I12" i="4"/>
  <c r="J12" i="4" s="1"/>
  <c r="I11" i="4"/>
  <c r="J11" i="4" s="1"/>
  <c r="I10" i="4"/>
  <c r="J10" i="4" s="1"/>
  <c r="J27" i="4" l="1"/>
  <c r="J32" i="4"/>
  <c r="J31" i="4"/>
  <c r="J25" i="4"/>
  <c r="J29" i="4"/>
  <c r="F17" i="4"/>
  <c r="J17" i="4" s="1"/>
  <c r="J15" i="4"/>
  <c r="J9" i="4"/>
  <c r="J14" i="4" l="1"/>
  <c r="L10" i="4" s="1"/>
  <c r="L12" i="4" l="1"/>
  <c r="J35" i="4"/>
  <c r="L11" i="4"/>
</calcChain>
</file>

<file path=xl/sharedStrings.xml><?xml version="1.0" encoding="utf-8"?>
<sst xmlns="http://schemas.openxmlformats.org/spreadsheetml/2006/main" count="120" uniqueCount="79">
  <si>
    <t>Item</t>
  </si>
  <si>
    <t>Código</t>
  </si>
  <si>
    <t>Auxiliar</t>
  </si>
  <si>
    <t>Órgão</t>
  </si>
  <si>
    <t>Descrição</t>
  </si>
  <si>
    <t>Serviço</t>
  </si>
  <si>
    <t>Unidade</t>
  </si>
  <si>
    <t>Total</t>
  </si>
  <si>
    <t>Custo</t>
  </si>
  <si>
    <t>m³</t>
  </si>
  <si>
    <t>Escavação mecânica em terra</t>
  </si>
  <si>
    <t>Escavação manual de valas até 2,00 m</t>
  </si>
  <si>
    <t>Reaterro apiloado de valas</t>
  </si>
  <si>
    <t>Reaterro de valas com compactador</t>
  </si>
  <si>
    <t>m</t>
  </si>
  <si>
    <t>Fornecimento e assentamento tubo D = 100 cm</t>
  </si>
  <si>
    <t>Fornecimento e assentamento tubo D = 040 cm</t>
  </si>
  <si>
    <t>Fornecimento e assentamento tubo D = 080 cm</t>
  </si>
  <si>
    <t>Fornecimento e assentamento tubo D = 120 cm</t>
  </si>
  <si>
    <t>Poço visita parte fixa 1 m para rede de D = 080 cm</t>
  </si>
  <si>
    <t>Acréscimo p/ poço visita para rede de D = 080 cm</t>
  </si>
  <si>
    <t>Unitário</t>
  </si>
  <si>
    <t>Poço visita parte fixa 1 m para rede de D = 100 cm</t>
  </si>
  <si>
    <t>Acréscimo p/ poço visita para rede de D = 100 cm</t>
  </si>
  <si>
    <t>Poço visita parte fixa 1 m para rede de D = 120 cm</t>
  </si>
  <si>
    <t>Acréscimo p/ poço visita para rede de D = 120 cm</t>
  </si>
  <si>
    <t>AGETOP</t>
  </si>
  <si>
    <t>Chaminé para poço de visita, incl anel e tampão</t>
  </si>
  <si>
    <t>Dissipador de energia DEB-06 (AC/BC)</t>
  </si>
  <si>
    <t>Nota:</t>
  </si>
  <si>
    <t>ORÇAMENTO DE GALERIAS DE AGUAS PLUVIAIS - GAP</t>
  </si>
  <si>
    <t>1.1</t>
  </si>
  <si>
    <t>1.</t>
  </si>
  <si>
    <t>2.</t>
  </si>
  <si>
    <t>Serviços de Execução das Galerias de Águas Pluviais - GAP</t>
  </si>
  <si>
    <t>2.1</t>
  </si>
  <si>
    <t>Boca de lobo (altura média 1,30 m)</t>
  </si>
  <si>
    <t>Compos</t>
  </si>
  <si>
    <t>Fornecimento e assentamento tubo D = 060 cm</t>
  </si>
  <si>
    <t>Tabela Agetop 04/2017 desonerada.</t>
  </si>
  <si>
    <t>CUSTO TOTAL DA OBRA</t>
  </si>
  <si>
    <t>Poço visita parte fixa 1 m para rede de D = 060 cm</t>
  </si>
  <si>
    <t>Acréscimo p/ poço visita para rede de D = 060 cm</t>
  </si>
  <si>
    <t>INFORMAÇOES COMPLEMENTARES</t>
  </si>
  <si>
    <t>Serviços Preliminares</t>
  </si>
  <si>
    <t>Instalação de canteiro de obras - A1</t>
  </si>
  <si>
    <t>Mobilização e desmobilização de equipamentos - A1</t>
  </si>
  <si>
    <t>Serviços de administração local da obra - A1</t>
  </si>
  <si>
    <t>1.2</t>
  </si>
  <si>
    <t>1.3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</si>
  <si>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</si>
  <si>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</si>
  <si>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</si>
  <si>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</si>
  <si>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</si>
  <si>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</si>
  <si>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</si>
  <si>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</si>
  <si>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</si>
  <si>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</si>
  <si>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</si>
  <si>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</si>
  <si>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</si>
  <si>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</si>
  <si>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</si>
  <si>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</si>
  <si>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</si>
  <si>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</si>
  <si>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</si>
  <si>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</si>
  <si>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Qtde</t>
  </si>
  <si>
    <t>BDI</t>
  </si>
  <si>
    <t>Sem BDI</t>
  </si>
  <si>
    <t>Com BDI</t>
  </si>
  <si>
    <t>BDI de 27,32% incluso.</t>
  </si>
  <si>
    <t>Data: 20/06/2018</t>
  </si>
  <si>
    <t>Bairros: Centro e Jardim JK - Ouvidor (GO)</t>
  </si>
  <si>
    <t>Engº Civil Luiz Gustavo Pimenta de Pádua</t>
  </si>
  <si>
    <t>CREA-MG nº 149841/D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</si>
</sst>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/>
    <xf numFmtId="44" fontId="2" fillId="2" borderId="9" xfId="1" applyFont="1" applyFill="1" applyBorder="1"/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44" fontId="0" fillId="2" borderId="7" xfId="1" applyFont="1" applyFill="1" applyBorder="1"/>
    <xf numFmtId="0" fontId="0" fillId="2" borderId="7" xfId="0" applyFill="1" applyBorder="1" applyAlignment="1">
      <alignment horizontal="right"/>
    </xf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2" fillId="2" borderId="8" xfId="0" applyFont="1" applyFill="1" applyBorder="1" applyAlignment="1">
      <alignment horizontal="right" vertical="center"/>
    </xf>
    <xf numFmtId="44" fontId="0" fillId="2" borderId="10" xfId="1" applyFont="1" applyFill="1" applyBorder="1" applyAlignment="1">
      <alignment horizontal="center"/>
    </xf>
    <xf numFmtId="0" fontId="0" fillId="2" borderId="8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2" fontId="0" fillId="2" borderId="1" xfId="0" applyNumberFormat="1" applyFont="1" applyFill="1" applyBorder="1" applyAlignment="1">
      <alignment horizontal="right" vertical="center"/>
    </xf>
    <xf numFmtId="44" fontId="0" fillId="2" borderId="1" xfId="1" applyFon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44" fontId="2" fillId="2" borderId="9" xfId="1" applyFont="1" applyFill="1" applyBorder="1" applyAlignment="1">
      <alignment horizontal="center"/>
    </xf>
    <xf numFmtId="0" fontId="0" fillId="2" borderId="10" xfId="0" applyFont="1" applyFill="1" applyBorder="1" applyAlignment="1">
      <alignment horizontal="left"/>
    </xf>
    <xf numFmtId="2" fontId="0" fillId="2" borderId="10" xfId="0" applyNumberFormat="1" applyFont="1" applyFill="1" applyBorder="1" applyAlignment="1">
      <alignment horizontal="right" vertical="center"/>
    </xf>
    <xf numFmtId="0" fontId="0" fillId="0" borderId="9" xfId="0" applyBorder="1"/>
    <xf numFmtId="44" fontId="0" fillId="0" borderId="1" xfId="0" applyNumberFormat="1" applyBorder="1"/>
    <xf numFmtId="10" fontId="0" fillId="2" borderId="1" xfId="1" applyNumberFormat="1" applyFont="1" applyFill="1" applyBorder="1" applyAlignment="1">
      <alignment horizontal="center"/>
    </xf>
    <xf numFmtId="164" fontId="0" fillId="0" borderId="0" xfId="2" applyNumberFormat="1" applyFont="1"/>
    <xf numFmtId="4" fontId="0" fillId="0" borderId="0" xfId="0" applyNumberFormat="1"/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2" fillId="0" borderId="0" xfId="0" applyFont="1" applyBorder="1" applyAlignment="1"/>
    <xf numFmtId="44" fontId="1" fillId="2" borderId="7" xfId="1" applyFont="1" applyFill="1" applyBorder="1"/>
    <xf numFmtId="44" fontId="1" fillId="2" borderId="1" xfId="1" applyFont="1" applyFill="1" applyBorder="1"/>
    <xf numFmtId="4" fontId="1" fillId="2" borderId="1" xfId="0" applyNumberFormat="1" applyFont="1" applyFill="1" applyBorder="1"/>
    <xf numFmtId="44" fontId="0" fillId="0" borderId="0" xfId="0" applyNumberFormat="1"/>
    <xf numFmtId="0" fontId="0" fillId="2" borderId="0" xfId="0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38100</xdr:rowOff>
    </xdr:from>
    <xdr:to>
      <xdr:col>9</xdr:col>
      <xdr:colOff>666750</xdr:colOff>
      <xdr:row>4</xdr:row>
      <xdr:rowOff>171450</xdr:rowOff>
    </xdr:to>
    <xdr:pic>
      <xdr:nvPicPr>
        <xdr:cNvPr id="2" name="Imagem 1" descr="http://ouvidor.go.gov.br/site/images/logo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38100"/>
          <a:ext cx="132397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view="pageBreakPreview" topLeftCell="A13" zoomScale="60" zoomScaleNormal="100" workbookViewId="0">
      <selection activeCell="F23" sqref="F23"/>
    </sheetView>
  </sheetViews>
  <sheetFormatPr defaultRowHeight="15"/>
  <cols>
    <col min="1" max="1" width="6.85546875" customWidth="1"/>
    <col min="2" max="2" width="9.42578125" customWidth="1"/>
    <col min="3" max="3" width="10.42578125" customWidth="1"/>
    <col min="4" max="4" width="47.5703125" customWidth="1"/>
    <col min="6" max="6" width="13.7109375" customWidth="1"/>
    <col min="7" max="7" width="18.85546875" customWidth="1"/>
    <col min="8" max="8" width="8.28515625" customWidth="1"/>
    <col min="9" max="9" width="15.7109375" customWidth="1"/>
    <col min="10" max="10" width="23.28515625" customWidth="1"/>
    <col min="12" max="12" width="13.28515625" bestFit="1" customWidth="1"/>
  </cols>
  <sheetData>
    <row r="1" spans="1:17">
      <c r="A1" s="24"/>
      <c r="B1" s="25"/>
      <c r="C1" s="25"/>
      <c r="D1" s="25"/>
      <c r="E1" s="25"/>
      <c r="F1" s="25"/>
      <c r="G1" s="25"/>
      <c r="H1" s="26"/>
      <c r="I1" s="25"/>
      <c r="J1" s="27"/>
    </row>
    <row r="2" spans="1:17" ht="18">
      <c r="A2" s="54" t="s">
        <v>30</v>
      </c>
      <c r="B2" s="55"/>
      <c r="C2" s="55"/>
      <c r="D2" s="55"/>
      <c r="E2" s="55"/>
      <c r="F2" s="55"/>
      <c r="G2" s="55"/>
      <c r="H2" s="56"/>
      <c r="I2" s="1"/>
      <c r="J2" s="28"/>
    </row>
    <row r="3" spans="1:17" ht="18.75">
      <c r="A3" s="57" t="s">
        <v>76</v>
      </c>
      <c r="B3" s="58"/>
      <c r="C3" s="58"/>
      <c r="D3" s="58"/>
      <c r="E3" s="58"/>
      <c r="F3" s="58"/>
      <c r="G3" s="58"/>
      <c r="H3" s="59"/>
      <c r="I3" s="1"/>
      <c r="J3" s="28"/>
    </row>
    <row r="4" spans="1:17" ht="18.75">
      <c r="A4" s="60" t="s">
        <v>75</v>
      </c>
      <c r="B4" s="61"/>
      <c r="C4" s="61"/>
      <c r="D4" s="61"/>
      <c r="E4" s="61"/>
      <c r="F4" s="61"/>
      <c r="G4" s="61"/>
      <c r="H4" s="62"/>
      <c r="I4" s="1"/>
      <c r="J4" s="28"/>
    </row>
    <row r="5" spans="1:17" ht="15.75" thickBot="1">
      <c r="A5" s="29"/>
      <c r="B5" s="30"/>
      <c r="C5" s="30"/>
      <c r="D5" s="30"/>
      <c r="E5" s="30"/>
      <c r="F5" s="30"/>
      <c r="G5" s="30"/>
      <c r="H5" s="31"/>
      <c r="I5" s="30"/>
      <c r="J5" s="32"/>
    </row>
    <row r="6" spans="1:17">
      <c r="A6" s="2"/>
      <c r="B6" s="2"/>
      <c r="C6" s="2"/>
      <c r="D6" s="2"/>
      <c r="E6" s="2"/>
      <c r="F6" s="2"/>
      <c r="G6" s="2"/>
      <c r="H6" s="2"/>
      <c r="I6" s="2"/>
      <c r="J6" s="2"/>
    </row>
    <row r="7" spans="1:17">
      <c r="A7" s="63" t="s">
        <v>0</v>
      </c>
      <c r="B7" s="7" t="s">
        <v>1</v>
      </c>
      <c r="C7" s="65" t="s">
        <v>3</v>
      </c>
      <c r="D7" s="7" t="s">
        <v>4</v>
      </c>
      <c r="E7" s="65" t="s">
        <v>6</v>
      </c>
      <c r="F7" s="67" t="s">
        <v>70</v>
      </c>
      <c r="G7" s="69" t="s">
        <v>8</v>
      </c>
      <c r="H7" s="70"/>
      <c r="I7" s="70"/>
      <c r="J7" s="71"/>
    </row>
    <row r="8" spans="1:17">
      <c r="A8" s="64"/>
      <c r="B8" s="8" t="s">
        <v>2</v>
      </c>
      <c r="C8" s="66"/>
      <c r="D8" s="8" t="s">
        <v>5</v>
      </c>
      <c r="E8" s="66"/>
      <c r="F8" s="68"/>
      <c r="G8" s="7" t="s">
        <v>72</v>
      </c>
      <c r="H8" s="9" t="s">
        <v>71</v>
      </c>
      <c r="I8" s="9" t="s">
        <v>73</v>
      </c>
      <c r="J8" s="9" t="s">
        <v>7</v>
      </c>
    </row>
    <row r="9" spans="1:17">
      <c r="A9" s="12" t="s">
        <v>32</v>
      </c>
      <c r="B9" s="52" t="s">
        <v>44</v>
      </c>
      <c r="C9" s="11"/>
      <c r="D9" s="10"/>
      <c r="E9" s="11"/>
      <c r="F9" s="11"/>
      <c r="G9" s="10"/>
      <c r="H9" s="10"/>
      <c r="I9" s="10"/>
      <c r="J9" s="33">
        <f>SUM(J10:J12)</f>
        <v>29147.189352000001</v>
      </c>
    </row>
    <row r="10" spans="1:17">
      <c r="A10" s="19" t="s">
        <v>31</v>
      </c>
      <c r="B10" s="20">
        <v>42200</v>
      </c>
      <c r="C10" s="11" t="s">
        <v>26</v>
      </c>
      <c r="D10" s="21" t="s">
        <v>45</v>
      </c>
      <c r="E10" s="11" t="s">
        <v>37</v>
      </c>
      <c r="F10" s="22">
        <v>1</v>
      </c>
      <c r="G10" s="23">
        <v>3535.12</v>
      </c>
      <c r="H10" s="38">
        <v>0.2732</v>
      </c>
      <c r="I10" s="23">
        <f>+G10+G10*H10</f>
        <v>4500.9147839999996</v>
      </c>
      <c r="J10" s="37">
        <f>+F10*I10</f>
        <v>4500.9147839999996</v>
      </c>
      <c r="L10" s="39">
        <f>+J10/J14</f>
        <v>4.8627389236695082E-3</v>
      </c>
    </row>
    <row r="11" spans="1:17">
      <c r="A11" s="19" t="s">
        <v>48</v>
      </c>
      <c r="B11" s="20">
        <v>42300</v>
      </c>
      <c r="C11" s="11" t="s">
        <v>26</v>
      </c>
      <c r="D11" s="21" t="s">
        <v>46</v>
      </c>
      <c r="E11" s="11" t="s">
        <v>37</v>
      </c>
      <c r="F11" s="22">
        <v>1</v>
      </c>
      <c r="G11" s="23">
        <v>5663.76</v>
      </c>
      <c r="H11" s="38">
        <v>0.2732</v>
      </c>
      <c r="I11" s="23">
        <f>+G11+G11*H11</f>
        <v>7211.0992320000005</v>
      </c>
      <c r="J11" s="37">
        <f>+F11*I11</f>
        <v>7211.0992320000005</v>
      </c>
      <c r="L11" s="39">
        <f>+J11/J14</f>
        <v>7.7907924501353322E-3</v>
      </c>
    </row>
    <row r="12" spans="1:17">
      <c r="A12" s="19" t="s">
        <v>49</v>
      </c>
      <c r="B12" s="20">
        <v>42100</v>
      </c>
      <c r="C12" s="11" t="s">
        <v>26</v>
      </c>
      <c r="D12" s="21" t="s">
        <v>47</v>
      </c>
      <c r="E12" s="11" t="s">
        <v>37</v>
      </c>
      <c r="F12" s="22">
        <v>1</v>
      </c>
      <c r="G12" s="23">
        <v>13693.98</v>
      </c>
      <c r="H12" s="38">
        <v>0.2732</v>
      </c>
      <c r="I12" s="23">
        <f>+G12+G12*H12</f>
        <v>17435.175336</v>
      </c>
      <c r="J12" s="37">
        <f>+F12*I12</f>
        <v>17435.175336</v>
      </c>
      <c r="L12" s="39">
        <f>+J12/J14</f>
        <v>1.883677203771068E-2</v>
      </c>
    </row>
    <row r="13" spans="1:17">
      <c r="A13" s="19"/>
      <c r="B13" s="10"/>
      <c r="C13" s="11"/>
      <c r="D13" s="34"/>
      <c r="E13" s="11"/>
      <c r="F13" s="35"/>
      <c r="G13" s="18"/>
      <c r="H13" s="18"/>
      <c r="I13" s="18"/>
      <c r="J13" s="36"/>
      <c r="L13" s="46"/>
      <c r="M13" s="46"/>
      <c r="N13" s="46"/>
      <c r="O13" s="46"/>
      <c r="P13" s="46"/>
      <c r="Q13" s="46"/>
    </row>
    <row r="14" spans="1:17">
      <c r="A14" s="17" t="s">
        <v>33</v>
      </c>
      <c r="B14" s="52" t="s">
        <v>34</v>
      </c>
      <c r="C14" s="11"/>
      <c r="D14" s="10"/>
      <c r="E14" s="11"/>
      <c r="F14" s="11"/>
      <c r="G14" s="18"/>
      <c r="H14" s="18"/>
      <c r="I14" s="18"/>
      <c r="J14" s="33">
        <f>SUM(J15:J34)</f>
        <v>925592.52196158015</v>
      </c>
      <c r="L14" s="43"/>
      <c r="M14" s="43"/>
      <c r="N14" s="43"/>
      <c r="O14" s="43"/>
      <c r="P14" s="43"/>
      <c r="Q14" s="43"/>
    </row>
    <row r="15" spans="1:17">
      <c r="A15" s="14" t="s">
        <v>35</v>
      </c>
      <c r="B15" s="16">
        <v>45400</v>
      </c>
      <c r="C15" s="16" t="s">
        <v>26</v>
      </c>
      <c r="D15" s="15" t="s">
        <v>11</v>
      </c>
      <c r="E15" s="16" t="s">
        <v>9</v>
      </c>
      <c r="F15" s="5">
        <f>+(366+4236.88+230.04)*1.25*10%</f>
        <v>604.11500000000001</v>
      </c>
      <c r="G15" s="47">
        <v>39.79</v>
      </c>
      <c r="H15" s="38">
        <v>0.2732</v>
      </c>
      <c r="I15" s="23">
        <f>+G15+G15*H15</f>
        <v>50.660628000000003</v>
      </c>
      <c r="J15" s="13">
        <f>+F15*I15</f>
        <v>30604.845284220002</v>
      </c>
      <c r="L15" s="44"/>
      <c r="M15" s="44"/>
      <c r="N15" s="44"/>
      <c r="O15" s="44"/>
      <c r="P15" s="44"/>
      <c r="Q15" s="45"/>
    </row>
    <row r="16" spans="1:17">
      <c r="A16" s="14" t="s">
        <v>50</v>
      </c>
      <c r="B16" s="4">
        <v>45410</v>
      </c>
      <c r="C16" s="4" t="s">
        <v>26</v>
      </c>
      <c r="D16" s="3" t="s">
        <v>10</v>
      </c>
      <c r="E16" s="4" t="s">
        <v>9</v>
      </c>
      <c r="F16" s="5">
        <f>+(366+4236.88+230.04)*1.25*90%</f>
        <v>5437.0349999999999</v>
      </c>
      <c r="G16" s="48">
        <v>6</v>
      </c>
      <c r="H16" s="38">
        <v>0.2732</v>
      </c>
      <c r="I16" s="23">
        <f t="shared" ref="I16:I34" si="0">+G16+G16*H16</f>
        <v>7.6391999999999998</v>
      </c>
      <c r="J16" s="13">
        <f t="shared" ref="J16:J34" si="1">+F16*I16</f>
        <v>41534.597772000001</v>
      </c>
      <c r="Q16" s="40"/>
    </row>
    <row r="17" spans="1:17">
      <c r="A17" s="14" t="s">
        <v>51</v>
      </c>
      <c r="B17" s="4">
        <v>45430</v>
      </c>
      <c r="C17" s="4" t="s">
        <v>26</v>
      </c>
      <c r="D17" s="3" t="s">
        <v>12</v>
      </c>
      <c r="E17" s="4" t="s">
        <v>9</v>
      </c>
      <c r="F17" s="5">
        <f>+(F15+F16)/1.25*10%</f>
        <v>483.29200000000003</v>
      </c>
      <c r="G17" s="48">
        <v>33.99</v>
      </c>
      <c r="H17" s="38">
        <v>0.2732</v>
      </c>
      <c r="I17" s="23">
        <f t="shared" si="0"/>
        <v>43.276068000000002</v>
      </c>
      <c r="J17" s="13">
        <f t="shared" si="1"/>
        <v>20914.977455856002</v>
      </c>
      <c r="Q17" s="40"/>
    </row>
    <row r="18" spans="1:17">
      <c r="A18" s="14" t="s">
        <v>52</v>
      </c>
      <c r="B18" s="4">
        <v>45435</v>
      </c>
      <c r="C18" s="4" t="s">
        <v>26</v>
      </c>
      <c r="D18" s="3" t="s">
        <v>13</v>
      </c>
      <c r="E18" s="4" t="s">
        <v>9</v>
      </c>
      <c r="F18" s="5">
        <f>+(F15+F16)/1.25*90%</f>
        <v>4349.6280000000006</v>
      </c>
      <c r="G18" s="48">
        <v>7.99</v>
      </c>
      <c r="H18" s="38">
        <v>0.2732</v>
      </c>
      <c r="I18" s="23">
        <f t="shared" si="0"/>
        <v>10.172868000000001</v>
      </c>
      <c r="J18" s="13">
        <f t="shared" si="1"/>
        <v>44248.191493104008</v>
      </c>
      <c r="Q18" s="40"/>
    </row>
    <row r="19" spans="1:17">
      <c r="A19" s="14" t="s">
        <v>53</v>
      </c>
      <c r="B19" s="4">
        <v>45440</v>
      </c>
      <c r="C19" s="4" t="s">
        <v>26</v>
      </c>
      <c r="D19" s="3" t="s">
        <v>16</v>
      </c>
      <c r="E19" s="4" t="s">
        <v>14</v>
      </c>
      <c r="F19" s="5">
        <v>366</v>
      </c>
      <c r="G19" s="48">
        <v>88.8</v>
      </c>
      <c r="H19" s="38">
        <v>0.2732</v>
      </c>
      <c r="I19" s="23">
        <f t="shared" si="0"/>
        <v>113.06016</v>
      </c>
      <c r="J19" s="13">
        <f t="shared" si="1"/>
        <v>41380.018559999997</v>
      </c>
      <c r="Q19" s="40"/>
    </row>
    <row r="20" spans="1:17">
      <c r="A20" s="14" t="s">
        <v>54</v>
      </c>
      <c r="B20" s="4">
        <v>45445</v>
      </c>
      <c r="C20" s="4" t="s">
        <v>26</v>
      </c>
      <c r="D20" s="3" t="s">
        <v>38</v>
      </c>
      <c r="E20" s="4" t="s">
        <v>14</v>
      </c>
      <c r="F20" s="5">
        <v>0</v>
      </c>
      <c r="G20" s="49">
        <v>136.91</v>
      </c>
      <c r="H20" s="38">
        <v>0.2732</v>
      </c>
      <c r="I20" s="23">
        <f t="shared" si="0"/>
        <v>174.31381199999998</v>
      </c>
      <c r="J20" s="13">
        <f t="shared" si="1"/>
        <v>0</v>
      </c>
      <c r="Q20" s="40"/>
    </row>
    <row r="21" spans="1:17">
      <c r="A21" s="14" t="s">
        <v>55</v>
      </c>
      <c r="B21" s="4">
        <v>45450</v>
      </c>
      <c r="C21" s="4" t="s">
        <v>26</v>
      </c>
      <c r="D21" s="3" t="s">
        <v>17</v>
      </c>
      <c r="E21" s="4" t="s">
        <v>14</v>
      </c>
      <c r="F21" s="5">
        <v>1681.3</v>
      </c>
      <c r="G21" s="48">
        <v>223.47</v>
      </c>
      <c r="H21" s="38">
        <v>0.2732</v>
      </c>
      <c r="I21" s="23">
        <f t="shared" si="0"/>
        <v>284.52200399999998</v>
      </c>
      <c r="J21" s="13">
        <f t="shared" si="1"/>
        <v>478366.84532519995</v>
      </c>
      <c r="L21" s="50"/>
      <c r="Q21" s="40"/>
    </row>
    <row r="22" spans="1:17">
      <c r="A22" s="14" t="s">
        <v>56</v>
      </c>
      <c r="B22" s="4">
        <v>45455</v>
      </c>
      <c r="C22" s="4" t="s">
        <v>26</v>
      </c>
      <c r="D22" s="3" t="s">
        <v>15</v>
      </c>
      <c r="E22" s="4" t="s">
        <v>14</v>
      </c>
      <c r="F22" s="5">
        <v>0</v>
      </c>
      <c r="G22" s="48">
        <v>324.27</v>
      </c>
      <c r="H22" s="38">
        <v>0.2732</v>
      </c>
      <c r="I22" s="23">
        <f t="shared" si="0"/>
        <v>412.86056399999995</v>
      </c>
      <c r="J22" s="13">
        <f t="shared" si="1"/>
        <v>0</v>
      </c>
      <c r="Q22" s="40"/>
    </row>
    <row r="23" spans="1:17">
      <c r="A23" s="14" t="s">
        <v>57</v>
      </c>
      <c r="B23" s="4">
        <v>45460</v>
      </c>
      <c r="C23" s="4" t="s">
        <v>26</v>
      </c>
      <c r="D23" s="3" t="s">
        <v>18</v>
      </c>
      <c r="E23" s="4" t="s">
        <v>14</v>
      </c>
      <c r="F23" s="5">
        <v>71</v>
      </c>
      <c r="G23" s="48">
        <v>456.92</v>
      </c>
      <c r="H23" s="38">
        <v>0.2732</v>
      </c>
      <c r="I23" s="23">
        <f t="shared" si="0"/>
        <v>581.75054399999999</v>
      </c>
      <c r="J23" s="13">
        <f t="shared" si="1"/>
        <v>41304.288624000001</v>
      </c>
      <c r="Q23" s="40"/>
    </row>
    <row r="24" spans="1:17">
      <c r="A24" s="14" t="s">
        <v>58</v>
      </c>
      <c r="B24" s="4">
        <v>45480</v>
      </c>
      <c r="C24" s="4" t="s">
        <v>26</v>
      </c>
      <c r="D24" s="3" t="s">
        <v>41</v>
      </c>
      <c r="E24" s="4" t="s">
        <v>21</v>
      </c>
      <c r="F24" s="5">
        <v>0</v>
      </c>
      <c r="G24" s="48">
        <v>1220.8699999999999</v>
      </c>
      <c r="H24" s="38">
        <v>0.2732</v>
      </c>
      <c r="I24" s="23">
        <f t="shared" si="0"/>
        <v>1554.4116839999999</v>
      </c>
      <c r="J24" s="13">
        <f t="shared" si="1"/>
        <v>0</v>
      </c>
      <c r="P24" s="41"/>
      <c r="Q24" s="42"/>
    </row>
    <row r="25" spans="1:17">
      <c r="A25" s="14" t="s">
        <v>59</v>
      </c>
      <c r="B25" s="4">
        <v>45485</v>
      </c>
      <c r="C25" s="4" t="s">
        <v>26</v>
      </c>
      <c r="D25" s="3" t="s">
        <v>42</v>
      </c>
      <c r="E25" s="4" t="s">
        <v>14</v>
      </c>
      <c r="F25" s="5">
        <f>+F24*0.6</f>
        <v>0</v>
      </c>
      <c r="G25" s="48">
        <v>569.87</v>
      </c>
      <c r="H25" s="38">
        <v>0.2732</v>
      </c>
      <c r="I25" s="23">
        <f t="shared" si="0"/>
        <v>725.55848400000002</v>
      </c>
      <c r="J25" s="13">
        <f t="shared" si="1"/>
        <v>0</v>
      </c>
    </row>
    <row r="26" spans="1:17">
      <c r="A26" s="14" t="s">
        <v>60</v>
      </c>
      <c r="B26" s="4">
        <v>45490</v>
      </c>
      <c r="C26" s="4" t="s">
        <v>26</v>
      </c>
      <c r="D26" s="3" t="s">
        <v>19</v>
      </c>
      <c r="E26" s="4" t="s">
        <v>21</v>
      </c>
      <c r="F26" s="5">
        <v>25</v>
      </c>
      <c r="G26" s="48">
        <v>2592.59</v>
      </c>
      <c r="H26" s="38">
        <v>0.2732</v>
      </c>
      <c r="I26" s="23">
        <f t="shared" si="0"/>
        <v>3300.8855880000001</v>
      </c>
      <c r="J26" s="13">
        <f t="shared" si="1"/>
        <v>82522.1397</v>
      </c>
    </row>
    <row r="27" spans="1:17">
      <c r="A27" s="14" t="s">
        <v>61</v>
      </c>
      <c r="B27" s="4">
        <v>45495</v>
      </c>
      <c r="C27" s="4" t="s">
        <v>26</v>
      </c>
      <c r="D27" s="3" t="s">
        <v>20</v>
      </c>
      <c r="E27" s="4" t="s">
        <v>14</v>
      </c>
      <c r="F27" s="5">
        <f>+F26*0.9</f>
        <v>22.5</v>
      </c>
      <c r="G27" s="48">
        <v>1189.2</v>
      </c>
      <c r="H27" s="38">
        <v>0.2732</v>
      </c>
      <c r="I27" s="23">
        <f t="shared" si="0"/>
        <v>1514.0894400000002</v>
      </c>
      <c r="J27" s="13">
        <f t="shared" si="1"/>
        <v>34067.012400000007</v>
      </c>
    </row>
    <row r="28" spans="1:17">
      <c r="A28" s="14" t="s">
        <v>62</v>
      </c>
      <c r="B28" s="4">
        <v>45500</v>
      </c>
      <c r="C28" s="4" t="s">
        <v>26</v>
      </c>
      <c r="D28" s="3" t="s">
        <v>22</v>
      </c>
      <c r="E28" s="4" t="s">
        <v>21</v>
      </c>
      <c r="F28" s="5">
        <v>0</v>
      </c>
      <c r="G28" s="48">
        <v>2998.07</v>
      </c>
      <c r="H28" s="38">
        <v>0.2732</v>
      </c>
      <c r="I28" s="23">
        <f t="shared" si="0"/>
        <v>3817.1427240000003</v>
      </c>
      <c r="J28" s="13">
        <f t="shared" si="1"/>
        <v>0</v>
      </c>
    </row>
    <row r="29" spans="1:17">
      <c r="A29" s="14" t="s">
        <v>63</v>
      </c>
      <c r="B29" s="4">
        <v>45505</v>
      </c>
      <c r="C29" s="4" t="s">
        <v>26</v>
      </c>
      <c r="D29" s="3" t="s">
        <v>23</v>
      </c>
      <c r="E29" s="4" t="s">
        <v>14</v>
      </c>
      <c r="F29" s="5">
        <f>1*F28</f>
        <v>0</v>
      </c>
      <c r="G29" s="48">
        <v>1324.45</v>
      </c>
      <c r="H29" s="38">
        <v>0.2732</v>
      </c>
      <c r="I29" s="23">
        <f t="shared" si="0"/>
        <v>1686.2897400000002</v>
      </c>
      <c r="J29" s="13">
        <f t="shared" si="1"/>
        <v>0</v>
      </c>
    </row>
    <row r="30" spans="1:17">
      <c r="A30" s="14" t="s">
        <v>64</v>
      </c>
      <c r="B30" s="4">
        <v>45510</v>
      </c>
      <c r="C30" s="4" t="s">
        <v>26</v>
      </c>
      <c r="D30" s="3" t="s">
        <v>24</v>
      </c>
      <c r="E30" s="4" t="s">
        <v>21</v>
      </c>
      <c r="F30" s="5">
        <v>2</v>
      </c>
      <c r="G30" s="48">
        <v>3887.89</v>
      </c>
      <c r="H30" s="38">
        <v>0.2732</v>
      </c>
      <c r="I30" s="23">
        <f t="shared" si="0"/>
        <v>4950.0615479999997</v>
      </c>
      <c r="J30" s="13">
        <f t="shared" si="1"/>
        <v>9900.1230959999994</v>
      </c>
    </row>
    <row r="31" spans="1:17">
      <c r="A31" s="14" t="s">
        <v>65</v>
      </c>
      <c r="B31" s="4">
        <v>45515</v>
      </c>
      <c r="C31" s="4" t="s">
        <v>26</v>
      </c>
      <c r="D31" s="3" t="s">
        <v>25</v>
      </c>
      <c r="E31" s="4" t="s">
        <v>14</v>
      </c>
      <c r="F31" s="5">
        <f>1.2*F30</f>
        <v>2.4</v>
      </c>
      <c r="G31" s="48">
        <v>1896.04</v>
      </c>
      <c r="H31" s="38">
        <v>0.2732</v>
      </c>
      <c r="I31" s="23">
        <f t="shared" si="0"/>
        <v>2414.0381280000001</v>
      </c>
      <c r="J31" s="13">
        <f t="shared" si="1"/>
        <v>5793.6915072000002</v>
      </c>
    </row>
    <row r="32" spans="1:17">
      <c r="A32" s="14" t="s">
        <v>66</v>
      </c>
      <c r="B32" s="4">
        <v>45530</v>
      </c>
      <c r="C32" s="4" t="s">
        <v>26</v>
      </c>
      <c r="D32" s="3" t="s">
        <v>27</v>
      </c>
      <c r="E32" s="4" t="s">
        <v>21</v>
      </c>
      <c r="F32" s="5">
        <f>+F24+F26+F28+F30</f>
        <v>27</v>
      </c>
      <c r="G32" s="48">
        <v>836.99</v>
      </c>
      <c r="H32" s="38">
        <v>0.2732</v>
      </c>
      <c r="I32" s="23">
        <f t="shared" si="0"/>
        <v>1065.6556680000001</v>
      </c>
      <c r="J32" s="13">
        <f t="shared" si="1"/>
        <v>28772.703036000003</v>
      </c>
    </row>
    <row r="33" spans="1:10">
      <c r="A33" s="14" t="s">
        <v>67</v>
      </c>
      <c r="B33" s="4">
        <v>45535</v>
      </c>
      <c r="C33" s="4" t="s">
        <v>26</v>
      </c>
      <c r="D33" s="3" t="s">
        <v>36</v>
      </c>
      <c r="E33" s="4" t="s">
        <v>21</v>
      </c>
      <c r="F33" s="5">
        <v>61</v>
      </c>
      <c r="G33" s="48">
        <v>806.04</v>
      </c>
      <c r="H33" s="38">
        <v>0.2732</v>
      </c>
      <c r="I33" s="23">
        <f t="shared" si="0"/>
        <v>1026.2501279999999</v>
      </c>
      <c r="J33" s="13">
        <f t="shared" si="1"/>
        <v>62601.257807999995</v>
      </c>
    </row>
    <row r="34" spans="1:10">
      <c r="A34" s="14" t="s">
        <v>68</v>
      </c>
      <c r="B34" s="4">
        <v>41376</v>
      </c>
      <c r="C34" s="4" t="s">
        <v>26</v>
      </c>
      <c r="D34" s="3" t="s">
        <v>28</v>
      </c>
      <c r="E34" s="4" t="s">
        <v>21</v>
      </c>
      <c r="F34" s="5">
        <v>1</v>
      </c>
      <c r="G34" s="48">
        <v>2813.25</v>
      </c>
      <c r="H34" s="38">
        <v>0.2732</v>
      </c>
      <c r="I34" s="23">
        <f t="shared" si="0"/>
        <v>3581.8298999999997</v>
      </c>
      <c r="J34" s="13">
        <f t="shared" si="1"/>
        <v>3581.8298999999997</v>
      </c>
    </row>
    <row r="35" spans="1:10">
      <c r="A35" s="14" t="s">
        <v>69</v>
      </c>
      <c r="B35" s="72" t="s">
        <v>40</v>
      </c>
      <c r="C35" s="73"/>
      <c r="D35" s="73"/>
      <c r="E35" s="73"/>
      <c r="F35" s="73"/>
      <c r="G35" s="74"/>
      <c r="H35" s="53"/>
      <c r="I35" s="53"/>
      <c r="J35" s="6">
        <f>+J9+J14</f>
        <v>954739.71131358016</v>
      </c>
    </row>
    <row r="36" spans="1:10" ht="15.75">
      <c r="A36" s="75" t="s">
        <v>43</v>
      </c>
      <c r="B36" s="76"/>
      <c r="C36" s="76"/>
      <c r="D36" s="76"/>
      <c r="E36" s="76"/>
      <c r="F36" s="76"/>
      <c r="G36" s="76"/>
      <c r="H36" s="76"/>
      <c r="I36" s="76"/>
      <c r="J36" s="77"/>
    </row>
    <row r="37" spans="1:10">
      <c r="A37" s="2"/>
      <c r="B37" s="2"/>
      <c r="C37" s="2"/>
      <c r="D37" s="2"/>
      <c r="E37" s="2" t="s">
        <v>29</v>
      </c>
      <c r="F37" s="2" t="s">
        <v>74</v>
      </c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 t="s">
        <v>39</v>
      </c>
      <c r="G38" s="2"/>
      <c r="H38" s="2"/>
      <c r="I38" s="2"/>
      <c r="J38" s="2"/>
    </row>
    <row r="39" spans="1:10">
      <c r="A39" s="2"/>
      <c r="B39" s="2"/>
      <c r="C39" s="2"/>
      <c r="E39" s="2"/>
      <c r="F39" s="2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2"/>
      <c r="B41" s="2"/>
      <c r="C41" s="2"/>
      <c r="D41" s="1"/>
      <c r="E41" s="2"/>
      <c r="F41" s="78"/>
      <c r="G41" s="78"/>
      <c r="H41" s="78"/>
      <c r="I41" s="78"/>
      <c r="J41" s="2"/>
    </row>
    <row r="42" spans="1:10">
      <c r="A42" s="2"/>
      <c r="B42" s="2"/>
      <c r="C42" s="2"/>
      <c r="D42" s="51"/>
      <c r="E42" s="2"/>
      <c r="F42" s="79" t="s">
        <v>77</v>
      </c>
      <c r="G42" s="79"/>
      <c r="H42" s="79"/>
      <c r="I42" s="79"/>
      <c r="J42" s="2"/>
    </row>
    <row r="43" spans="1:10">
      <c r="A43" s="2"/>
      <c r="B43" s="2"/>
      <c r="C43" s="2"/>
      <c r="D43" s="51"/>
      <c r="E43" s="2"/>
      <c r="F43" s="79" t="s">
        <v>78</v>
      </c>
      <c r="G43" s="79"/>
      <c r="H43" s="79"/>
      <c r="I43" s="79"/>
      <c r="J43" s="2"/>
    </row>
  </sheetData>
  <mergeCells count="13">
    <mergeCell ref="B35:G35"/>
    <mergeCell ref="A36:J36"/>
    <mergeCell ref="F41:I41"/>
    <mergeCell ref="F42:I42"/>
    <mergeCell ref="F43:I43"/>
    <mergeCell ref="A2:H2"/>
    <mergeCell ref="A3:H3"/>
    <mergeCell ref="A4:H4"/>
    <mergeCell ref="A7:A8"/>
    <mergeCell ref="C7:C8"/>
    <mergeCell ref="E7:E8"/>
    <mergeCell ref="F7:F8"/>
    <mergeCell ref="G7:J7"/>
  </mergeCells>
  <printOptions horizontalCentered="1"/>
  <pageMargins left="0" right="0" top="0" bottom="0" header="0" footer="0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GAP</vt:lpstr>
      <vt:lpstr>GAP!Area_de_impressao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Ouvidor</cp:lastModifiedBy>
  <cp:lastPrinted>2018-10-30T19:57:10Z</cp:lastPrinted>
  <dcterms:created xsi:type="dcterms:W3CDTF">2017-03-15T22:21:30Z</dcterms:created>
  <dcterms:modified xsi:type="dcterms:W3CDTF">2018-11-01T11:33:36Z</dcterms:modified>
</cp:coreProperties>
</file>